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laportej_msu_edu/Documents/Documents/Farm Management Files/Budgets &amp; Tools/Livestock Budgets/Swine/"/>
    </mc:Choice>
  </mc:AlternateContent>
  <xr:revisionPtr revIDLastSave="398" documentId="8_{1477A81F-7922-4829-AC09-7846ACFE9BC6}" xr6:coauthVersionLast="47" xr6:coauthVersionMax="47" xr10:uidLastSave="{A27AF9E7-01A3-484B-8C2B-F049679B7B6A}"/>
  <workbookProtection workbookAlgorithmName="SHA-512" workbookHashValue="AoEacCoWp4sAG18/DCV3LagS0WUmu1bRhitHIIohjdLuIS713Skegr0iQ+H8QpMkZ4wYuyf/Ds1JEFNwdpg7xg==" workbookSaltValue="GpiW3n/h0mMmjyNVOq7gKQ==" workbookSpinCount="100000" lockStructure="1"/>
  <bookViews>
    <workbookView xWindow="-120" yWindow="-120" windowWidth="29040" windowHeight="15840" tabRatio="947" xr2:uid="{00000000-000D-0000-FFFF-FFFF00000000}"/>
  </bookViews>
  <sheets>
    <sheet name="Estimating Tool Instructions" sheetId="16" r:id="rId1"/>
    <sheet name="Livestock Budget (Main)" sheetId="22" r:id="rId2"/>
    <sheet name="Financial Ratios" sheetId="26" r:id="rId3"/>
    <sheet name="Chart Data" sheetId="23" state="hidden" r:id="rId4"/>
    <sheet name="Charts" sheetId="25" r:id="rId5"/>
    <sheet name="Optimization" sheetId="24" state="hidden" r:id="rId6"/>
    <sheet name="Chemical Master List" sheetId="4" state="hidden" r:id="rId7"/>
  </sheets>
  <externalReferences>
    <externalReference r:id="rId8"/>
  </externalReferences>
  <definedNames>
    <definedName name="Chemicals">'Chemical Master List'!$A$1:$A$82</definedName>
    <definedName name="Foliars">'Chemical Master List'!$A$95:$A$102</definedName>
    <definedName name="Fungicides">'Chemical Master List'!$A$85:$A$92</definedName>
    <definedName name="Lime">#REF!</definedName>
    <definedName name="Macronutrients">#REF!</definedName>
    <definedName name="Micronutrients">#REF!</definedName>
    <definedName name="Moisture">'[1]Grain Handling'!$C$51:$C$66</definedName>
    <definedName name="NitrogenStabilizers">#REF!</definedName>
    <definedName name="_xlnm.Print_Area" localSheetId="0">'Estimating Tool Instructions'!$A$1:$R$17</definedName>
    <definedName name="_xlnm.Print_Area" localSheetId="1">'Livestock Budget (Main)'!$A$1:$P$114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22" l="1"/>
  <c r="P19" i="22"/>
  <c r="O30" i="22"/>
  <c r="P30" i="22"/>
  <c r="O33" i="22"/>
  <c r="P33" i="22"/>
  <c r="N19" i="22"/>
  <c r="H16" i="22"/>
  <c r="H14" i="22"/>
  <c r="J30" i="22"/>
  <c r="K30" i="22"/>
  <c r="J53" i="22"/>
  <c r="K53" i="22"/>
  <c r="E53" i="22"/>
  <c r="F53" i="22"/>
  <c r="J33" i="22"/>
  <c r="K33" i="22"/>
  <c r="N67" i="22"/>
  <c r="N48" i="22"/>
  <c r="N58" i="22"/>
  <c r="N59" i="22"/>
  <c r="N68" i="22"/>
  <c r="N105" i="22"/>
  <c r="M67" i="22"/>
  <c r="M41" i="22"/>
  <c r="M48" i="22"/>
  <c r="M58" i="22"/>
  <c r="M59" i="22"/>
  <c r="M68" i="22"/>
  <c r="M105" i="22"/>
  <c r="N104" i="22"/>
  <c r="M104" i="22"/>
  <c r="N101" i="22"/>
  <c r="M101" i="22"/>
  <c r="N100" i="22"/>
  <c r="M100" i="22"/>
  <c r="I48" i="22"/>
  <c r="I58" i="22"/>
  <c r="I59" i="22"/>
  <c r="I67" i="22"/>
  <c r="I68" i="22"/>
  <c r="I105" i="22"/>
  <c r="H67" i="22"/>
  <c r="H48" i="22"/>
  <c r="H58" i="22"/>
  <c r="H59" i="22"/>
  <c r="H68" i="22"/>
  <c r="H105" i="22"/>
  <c r="I104" i="22"/>
  <c r="H104" i="22"/>
  <c r="I101" i="22"/>
  <c r="H101" i="22"/>
  <c r="I100" i="22"/>
  <c r="H100" i="22"/>
  <c r="M19" i="22"/>
  <c r="I19" i="22"/>
  <c r="H19" i="22"/>
  <c r="C67" i="22"/>
  <c r="C48" i="22"/>
  <c r="C58" i="22"/>
  <c r="C59" i="22"/>
  <c r="C68" i="22"/>
  <c r="C104" i="22"/>
  <c r="C105" i="22"/>
  <c r="C101" i="22"/>
  <c r="C19" i="22"/>
  <c r="D19" i="22"/>
  <c r="D48" i="22"/>
  <c r="D49" i="22"/>
  <c r="C49" i="22"/>
  <c r="D67" i="22"/>
  <c r="D58" i="22"/>
  <c r="D59" i="22"/>
  <c r="D68" i="22"/>
  <c r="D104" i="22"/>
  <c r="D105" i="22"/>
  <c r="D101" i="22"/>
  <c r="D100" i="22"/>
  <c r="C100" i="22"/>
  <c r="E33" i="22"/>
  <c r="F33" i="22"/>
  <c r="E30" i="22"/>
  <c r="F30" i="22"/>
  <c r="D81" i="22"/>
  <c r="D3" i="26"/>
  <c r="E43" i="22"/>
  <c r="F43" i="22"/>
  <c r="J43" i="22"/>
  <c r="K43" i="22"/>
  <c r="O43" i="22"/>
  <c r="P43" i="22"/>
  <c r="O24" i="22"/>
  <c r="O25" i="22"/>
  <c r="O27" i="22"/>
  <c r="O28" i="22"/>
  <c r="O29" i="22"/>
  <c r="O31" i="22"/>
  <c r="O32" i="22"/>
  <c r="O34" i="22"/>
  <c r="O36" i="22"/>
  <c r="O37" i="22"/>
  <c r="O39" i="22"/>
  <c r="O40" i="22"/>
  <c r="O41" i="22"/>
  <c r="O42" i="22"/>
  <c r="O44" i="22"/>
  <c r="O45" i="22"/>
  <c r="O46" i="22"/>
  <c r="O47" i="22"/>
  <c r="J24" i="22"/>
  <c r="J25" i="22"/>
  <c r="J27" i="22"/>
  <c r="J28" i="22"/>
  <c r="J29" i="22"/>
  <c r="J31" i="22"/>
  <c r="J32" i="22"/>
  <c r="J34" i="22"/>
  <c r="J36" i="22"/>
  <c r="J37" i="22"/>
  <c r="J39" i="22"/>
  <c r="J40" i="22"/>
  <c r="J41" i="22"/>
  <c r="J42" i="22"/>
  <c r="J44" i="22"/>
  <c r="J45" i="22"/>
  <c r="J46" i="22"/>
  <c r="J47" i="22"/>
  <c r="E24" i="22"/>
  <c r="E25" i="22"/>
  <c r="E27" i="22"/>
  <c r="E28" i="22"/>
  <c r="E29" i="22"/>
  <c r="E31" i="22"/>
  <c r="E32" i="22"/>
  <c r="E34" i="22"/>
  <c r="E36" i="22"/>
  <c r="E37" i="22"/>
  <c r="E39" i="22"/>
  <c r="E40" i="22"/>
  <c r="E41" i="22"/>
  <c r="E42" i="22"/>
  <c r="E44" i="22"/>
  <c r="E45" i="22"/>
  <c r="E46" i="22"/>
  <c r="E47" i="22"/>
  <c r="P28" i="22"/>
  <c r="K28" i="22"/>
  <c r="F28" i="22"/>
  <c r="P27" i="22"/>
  <c r="K27" i="22"/>
  <c r="F27" i="22"/>
  <c r="F25" i="22"/>
  <c r="K25" i="22"/>
  <c r="P25" i="22"/>
  <c r="F19" i="22"/>
  <c r="P41" i="22"/>
  <c r="K41" i="22"/>
  <c r="F41" i="22"/>
  <c r="P31" i="22"/>
  <c r="K31" i="22"/>
  <c r="F31" i="22"/>
  <c r="F24" i="22"/>
  <c r="K24" i="22"/>
  <c r="P24" i="22"/>
  <c r="J3" i="23"/>
  <c r="O54" i="22"/>
  <c r="O55" i="22"/>
  <c r="O56" i="22"/>
  <c r="O57" i="22"/>
  <c r="J54" i="22"/>
  <c r="J55" i="22"/>
  <c r="J56" i="22"/>
  <c r="J57" i="22"/>
  <c r="E54" i="22"/>
  <c r="E55" i="22"/>
  <c r="E56" i="22"/>
  <c r="E57" i="22"/>
  <c r="M89" i="22"/>
  <c r="M11" i="26"/>
  <c r="M85" i="22"/>
  <c r="M7" i="26"/>
  <c r="H85" i="22"/>
  <c r="H7" i="26"/>
  <c r="H89" i="22"/>
  <c r="H11" i="26"/>
  <c r="C85" i="22"/>
  <c r="C7" i="26"/>
  <c r="M49" i="22"/>
  <c r="F29" i="22"/>
  <c r="K29" i="22"/>
  <c r="P29" i="22"/>
  <c r="L3" i="23"/>
  <c r="K3" i="23"/>
  <c r="E6" i="24"/>
  <c r="E5" i="24"/>
  <c r="E4" i="24"/>
  <c r="C6" i="24"/>
  <c r="C5" i="24"/>
  <c r="C4" i="24"/>
  <c r="C13" i="24"/>
  <c r="C12" i="24"/>
  <c r="C11" i="24"/>
  <c r="C10" i="24"/>
  <c r="D29" i="23"/>
  <c r="D30" i="23"/>
  <c r="D22" i="23"/>
  <c r="D23" i="23"/>
  <c r="D24" i="23"/>
  <c r="D19" i="23"/>
  <c r="D20" i="23"/>
  <c r="D16" i="23"/>
  <c r="D17" i="23"/>
  <c r="D15" i="23"/>
  <c r="D9" i="23"/>
  <c r="D10" i="23"/>
  <c r="D11" i="23"/>
  <c r="D4" i="23"/>
  <c r="D5" i="23"/>
  <c r="D6" i="23"/>
  <c r="D7" i="23"/>
  <c r="D12" i="23"/>
  <c r="D13" i="23"/>
  <c r="D14" i="23"/>
  <c r="D25" i="23"/>
  <c r="D26" i="23"/>
  <c r="D27" i="23"/>
  <c r="D31" i="23"/>
  <c r="D32" i="23"/>
  <c r="D33" i="23"/>
  <c r="D2" i="23"/>
  <c r="D44" i="23"/>
  <c r="C44" i="23"/>
  <c r="C42" i="23"/>
  <c r="C32" i="23"/>
  <c r="D42" i="23"/>
  <c r="D43" i="23"/>
  <c r="D41" i="23"/>
  <c r="C41" i="23"/>
  <c r="D40" i="23"/>
  <c r="C40" i="23"/>
  <c r="D35" i="23"/>
  <c r="D36" i="23"/>
  <c r="D37" i="23"/>
  <c r="D38" i="23"/>
  <c r="D39" i="23"/>
  <c r="D34" i="23"/>
  <c r="C38" i="23"/>
  <c r="C35" i="23"/>
  <c r="C36" i="23"/>
  <c r="C37" i="23"/>
  <c r="C34" i="23"/>
  <c r="B34" i="23"/>
  <c r="C16" i="23"/>
  <c r="C17" i="23"/>
  <c r="C19" i="23"/>
  <c r="C20" i="23"/>
  <c r="C18" i="23"/>
  <c r="C22" i="23"/>
  <c r="C23" i="23"/>
  <c r="C24" i="23"/>
  <c r="C29" i="23"/>
  <c r="C30" i="23"/>
  <c r="C28" i="23"/>
  <c r="B29" i="23"/>
  <c r="B30" i="23"/>
  <c r="B22" i="23"/>
  <c r="B23" i="23"/>
  <c r="B24" i="23"/>
  <c r="B19" i="23"/>
  <c r="B20" i="23"/>
  <c r="B18" i="23"/>
  <c r="B16" i="23"/>
  <c r="B17" i="23"/>
  <c r="C9" i="23"/>
  <c r="C10" i="23"/>
  <c r="C11" i="23"/>
  <c r="B9" i="23"/>
  <c r="B10" i="23"/>
  <c r="B11" i="23"/>
  <c r="C4" i="23"/>
  <c r="C5" i="23"/>
  <c r="C6" i="23"/>
  <c r="C7" i="23"/>
  <c r="C12" i="23"/>
  <c r="C13" i="23"/>
  <c r="C14" i="23"/>
  <c r="C25" i="23"/>
  <c r="C26" i="23"/>
  <c r="C27" i="23"/>
  <c r="C31" i="23"/>
  <c r="C33" i="23"/>
  <c r="C2" i="23"/>
  <c r="K2" i="23"/>
  <c r="B4" i="23"/>
  <c r="B5" i="23"/>
  <c r="B6" i="23"/>
  <c r="B7" i="23"/>
  <c r="B38" i="23"/>
  <c r="B33" i="23"/>
  <c r="B42" i="23"/>
  <c r="B32" i="23"/>
  <c r="B41" i="23"/>
  <c r="B44" i="23"/>
  <c r="B40" i="23"/>
  <c r="B35" i="23"/>
  <c r="B36" i="23"/>
  <c r="B37" i="23"/>
  <c r="B12" i="23"/>
  <c r="B13" i="23"/>
  <c r="B14" i="23"/>
  <c r="B25" i="23"/>
  <c r="B26" i="23"/>
  <c r="B27" i="23"/>
  <c r="B31" i="23"/>
  <c r="B2" i="23"/>
  <c r="I89" i="22"/>
  <c r="I11" i="26"/>
  <c r="N85" i="22"/>
  <c r="N7" i="26"/>
  <c r="I85" i="22"/>
  <c r="I7" i="26"/>
  <c r="D89" i="22"/>
  <c r="D11" i="26"/>
  <c r="D85" i="22"/>
  <c r="D7" i="26"/>
  <c r="I75" i="22"/>
  <c r="N75" i="22"/>
  <c r="D75" i="22"/>
  <c r="P74" i="22"/>
  <c r="P73" i="22"/>
  <c r="P75" i="22"/>
  <c r="K74" i="22"/>
  <c r="K73" i="22"/>
  <c r="F74" i="22"/>
  <c r="F73" i="22"/>
  <c r="F75" i="22"/>
  <c r="O74" i="22"/>
  <c r="J74" i="22"/>
  <c r="E74" i="22"/>
  <c r="O73" i="22"/>
  <c r="J73" i="22"/>
  <c r="E73" i="22"/>
  <c r="F57" i="22"/>
  <c r="K57" i="22"/>
  <c r="P57" i="22"/>
  <c r="O65" i="22"/>
  <c r="O66" i="22"/>
  <c r="J65" i="22"/>
  <c r="J66" i="22"/>
  <c r="E65" i="22"/>
  <c r="E66" i="22"/>
  <c r="F56" i="22"/>
  <c r="K56" i="22"/>
  <c r="P56" i="22"/>
  <c r="P46" i="22"/>
  <c r="K46" i="22"/>
  <c r="F46" i="22"/>
  <c r="P23" i="22"/>
  <c r="P32" i="22"/>
  <c r="P34" i="22"/>
  <c r="P36" i="22"/>
  <c r="P37" i="22"/>
  <c r="P39" i="22"/>
  <c r="P40" i="22"/>
  <c r="P42" i="22"/>
  <c r="P44" i="22"/>
  <c r="P47" i="22"/>
  <c r="P45" i="22"/>
  <c r="K23" i="22"/>
  <c r="K32" i="22"/>
  <c r="K34" i="22"/>
  <c r="K36" i="22"/>
  <c r="K37" i="22"/>
  <c r="K39" i="22"/>
  <c r="K40" i="22"/>
  <c r="K42" i="22"/>
  <c r="K44" i="22"/>
  <c r="K47" i="22"/>
  <c r="K45" i="22"/>
  <c r="F23" i="22"/>
  <c r="F32" i="22"/>
  <c r="F34" i="22"/>
  <c r="F36" i="22"/>
  <c r="F37" i="22"/>
  <c r="F39" i="22"/>
  <c r="F40" i="22"/>
  <c r="F42" i="22"/>
  <c r="F44" i="22"/>
  <c r="F47" i="22"/>
  <c r="F45" i="22"/>
  <c r="F52" i="22"/>
  <c r="F54" i="22"/>
  <c r="F55" i="22"/>
  <c r="P52" i="22"/>
  <c r="P54" i="22"/>
  <c r="P55" i="22"/>
  <c r="K52" i="22"/>
  <c r="K54" i="22"/>
  <c r="K55" i="22"/>
  <c r="P64" i="22"/>
  <c r="P65" i="22"/>
  <c r="P66" i="22"/>
  <c r="K64" i="22"/>
  <c r="K65" i="22"/>
  <c r="K66" i="22"/>
  <c r="F64" i="22"/>
  <c r="F65" i="22"/>
  <c r="F66" i="22"/>
  <c r="O23" i="22"/>
  <c r="J23" i="22"/>
  <c r="O64" i="22"/>
  <c r="J64" i="22"/>
  <c r="E64" i="22"/>
  <c r="O52" i="22"/>
  <c r="J52" i="22"/>
  <c r="E52" i="22"/>
  <c r="E23" i="22"/>
  <c r="I49" i="22"/>
  <c r="K49" i="22"/>
  <c r="C3" i="23"/>
  <c r="B28" i="23"/>
  <c r="C43" i="23"/>
  <c r="D28" i="23"/>
  <c r="B39" i="23"/>
  <c r="D8" i="23"/>
  <c r="B43" i="23"/>
  <c r="C15" i="23"/>
  <c r="N49" i="22"/>
  <c r="P49" i="22"/>
  <c r="F67" i="22"/>
  <c r="P58" i="22"/>
  <c r="P67" i="22"/>
  <c r="P48" i="22"/>
  <c r="P59" i="22"/>
  <c r="K58" i="22"/>
  <c r="K75" i="22"/>
  <c r="C21" i="23"/>
  <c r="D3" i="23"/>
  <c r="D21" i="23"/>
  <c r="K8" i="23"/>
  <c r="F48" i="22"/>
  <c r="L2" i="23"/>
  <c r="L8" i="23"/>
  <c r="C8" i="23"/>
  <c r="B21" i="23"/>
  <c r="C89" i="22"/>
  <c r="C11" i="26"/>
  <c r="C39" i="23"/>
  <c r="K67" i="22"/>
  <c r="F58" i="22"/>
  <c r="K48" i="22"/>
  <c r="B3" i="23"/>
  <c r="B8" i="23"/>
  <c r="B15" i="23"/>
  <c r="D18" i="23"/>
  <c r="F6" i="24"/>
  <c r="G6" i="24"/>
  <c r="L4" i="23"/>
  <c r="N109" i="22"/>
  <c r="N81" i="22"/>
  <c r="N3" i="26"/>
  <c r="N108" i="22"/>
  <c r="D109" i="22"/>
  <c r="J4" i="23"/>
  <c r="D108" i="22"/>
  <c r="F4" i="24"/>
  <c r="D60" i="22"/>
  <c r="I60" i="22"/>
  <c r="F5" i="24"/>
  <c r="G5" i="24"/>
  <c r="I81" i="22"/>
  <c r="I3" i="26"/>
  <c r="K4" i="23"/>
  <c r="I109" i="22"/>
  <c r="I108" i="22"/>
  <c r="I76" i="22"/>
  <c r="K59" i="22"/>
  <c r="C60" i="22"/>
  <c r="C93" i="22"/>
  <c r="C15" i="26"/>
  <c r="H109" i="22"/>
  <c r="H108" i="22"/>
  <c r="M108" i="22"/>
  <c r="M109" i="22"/>
  <c r="M60" i="22"/>
  <c r="M93" i="22"/>
  <c r="M15" i="26"/>
  <c r="M81" i="22"/>
  <c r="M3" i="26"/>
  <c r="N69" i="22"/>
  <c r="P69" i="22"/>
  <c r="F49" i="22"/>
  <c r="N89" i="22"/>
  <c r="N11" i="26"/>
  <c r="J2" i="23"/>
  <c r="J8" i="23"/>
  <c r="H49" i="22"/>
  <c r="N60" i="22"/>
  <c r="C81" i="22"/>
  <c r="C3" i="26"/>
  <c r="C108" i="22"/>
  <c r="C109" i="22"/>
  <c r="H69" i="22"/>
  <c r="F59" i="22"/>
  <c r="H81" i="22"/>
  <c r="H3" i="26"/>
  <c r="H60" i="22"/>
  <c r="H93" i="22"/>
  <c r="H15" i="26"/>
  <c r="N93" i="22"/>
  <c r="N15" i="26"/>
  <c r="P60" i="22"/>
  <c r="K76" i="22"/>
  <c r="I112" i="22"/>
  <c r="I113" i="22"/>
  <c r="I77" i="22"/>
  <c r="K77" i="22"/>
  <c r="K68" i="22"/>
  <c r="I69" i="22"/>
  <c r="K69" i="22"/>
  <c r="M69" i="22"/>
  <c r="C69" i="22"/>
  <c r="D93" i="22"/>
  <c r="D15" i="26"/>
  <c r="F60" i="22"/>
  <c r="D69" i="22"/>
  <c r="F69" i="22"/>
  <c r="D76" i="22"/>
  <c r="F68" i="22"/>
  <c r="I93" i="22"/>
  <c r="I15" i="26"/>
  <c r="K60" i="22"/>
  <c r="C9" i="24"/>
  <c r="N76" i="22"/>
  <c r="P68" i="22"/>
  <c r="G4" i="24"/>
  <c r="C15" i="24"/>
  <c r="N113" i="22"/>
  <c r="N112" i="22"/>
  <c r="P76" i="22"/>
  <c r="N77" i="22"/>
  <c r="P77" i="22"/>
  <c r="F76" i="22"/>
  <c r="D113" i="22"/>
  <c r="D77" i="22"/>
  <c r="F77" i="22"/>
  <c r="D112" i="22"/>
</calcChain>
</file>

<file path=xl/sharedStrings.xml><?xml version="1.0" encoding="utf-8"?>
<sst xmlns="http://schemas.openxmlformats.org/spreadsheetml/2006/main" count="1699" uniqueCount="522">
  <si>
    <t>Nitrogen</t>
  </si>
  <si>
    <t>Phosphorus</t>
  </si>
  <si>
    <t>None</t>
  </si>
  <si>
    <t>Tons</t>
  </si>
  <si>
    <t>Gallons</t>
  </si>
  <si>
    <t>Pound</t>
  </si>
  <si>
    <t>Name</t>
  </si>
  <si>
    <t>Selling Unit</t>
  </si>
  <si>
    <t>Rate Unit</t>
  </si>
  <si>
    <t>App Unit</t>
  </si>
  <si>
    <t>qt</t>
  </si>
  <si>
    <t>2,4-D</t>
  </si>
  <si>
    <t>pt</t>
  </si>
  <si>
    <t>Gallon</t>
  </si>
  <si>
    <t>Armezon/Impact</t>
  </si>
  <si>
    <t>oz</t>
  </si>
  <si>
    <t>Ounce</t>
  </si>
  <si>
    <t>Armezon Pro</t>
  </si>
  <si>
    <t>lb</t>
  </si>
  <si>
    <t>Cadet</t>
  </si>
  <si>
    <t>Quart</t>
  </si>
  <si>
    <t>Capreno</t>
  </si>
  <si>
    <t>Corvus</t>
  </si>
  <si>
    <t>Halex GT</t>
  </si>
  <si>
    <t>Lexar EZ</t>
  </si>
  <si>
    <t>Liberty</t>
  </si>
  <si>
    <t>Lumax EZ</t>
  </si>
  <si>
    <t>Outlook</t>
  </si>
  <si>
    <t>Prowl H20</t>
  </si>
  <si>
    <t>Sharpen</t>
  </si>
  <si>
    <t>Verdict</t>
  </si>
  <si>
    <t>Warrant</t>
  </si>
  <si>
    <t>Zidua</t>
  </si>
  <si>
    <t>Ammonium Sulfate</t>
  </si>
  <si>
    <t>Priaxor</t>
  </si>
  <si>
    <t>Stratego YLD</t>
  </si>
  <si>
    <t>Per Acre</t>
  </si>
  <si>
    <t>Seed</t>
  </si>
  <si>
    <t>Fertilizer</t>
  </si>
  <si>
    <t>Custom Hire</t>
  </si>
  <si>
    <t>Driver &amp; Equipment Hire</t>
  </si>
  <si>
    <t>Equipment Hire</t>
  </si>
  <si>
    <t>Crop Insurance</t>
  </si>
  <si>
    <t>Freight &amp; Trucking</t>
  </si>
  <si>
    <t>Gas/Fuel</t>
  </si>
  <si>
    <t>Equipment Fuel</t>
  </si>
  <si>
    <t>Drying Propane</t>
  </si>
  <si>
    <t>Repairs &amp; Maintenance</t>
  </si>
  <si>
    <t>Supplies</t>
  </si>
  <si>
    <t>Storage</t>
  </si>
  <si>
    <t>Utilities</t>
  </si>
  <si>
    <t>Irrigation</t>
  </si>
  <si>
    <t>Acres</t>
  </si>
  <si>
    <t>Fungicides</t>
  </si>
  <si>
    <t>Repairs</t>
  </si>
  <si>
    <t>Fuel/Electricity</t>
  </si>
  <si>
    <t>Alfalfa Hay</t>
  </si>
  <si>
    <t>INCOME</t>
  </si>
  <si>
    <t>(Enter Below)</t>
  </si>
  <si>
    <t>Corn Chemicals</t>
  </si>
  <si>
    <t>Boundary</t>
  </si>
  <si>
    <t>Optill</t>
  </si>
  <si>
    <t>Reflex</t>
  </si>
  <si>
    <t>Soybean Chemicals</t>
  </si>
  <si>
    <t>Adjuvants</t>
  </si>
  <si>
    <t>Ammonium Sulfate (Liquid)</t>
  </si>
  <si>
    <t>Ammonium Sulfate (Replacement)</t>
  </si>
  <si>
    <t>Methylated Seed Oil (MSO)</t>
  </si>
  <si>
    <t>Crop Oil Concentrate</t>
  </si>
  <si>
    <t>Drift Agent/Spreader</t>
  </si>
  <si>
    <t>Insecticides</t>
  </si>
  <si>
    <t>Insecticide (pint rate)</t>
  </si>
  <si>
    <t>Insecticide (ounce rate)</t>
  </si>
  <si>
    <t>Insecticide (pound rate)</t>
  </si>
  <si>
    <t>Insecticide (quart rate)</t>
  </si>
  <si>
    <t>Atrazine (Liquid)</t>
  </si>
  <si>
    <t>Atrazine (Dry)</t>
  </si>
  <si>
    <t>Balance Flexx</t>
  </si>
  <si>
    <t>Breakfree NXT/Harness/Surpass NXT</t>
  </si>
  <si>
    <t>Callisto</t>
  </si>
  <si>
    <t>Dual II Magnum/Cinch/Parallel</t>
  </si>
  <si>
    <t>Princep</t>
  </si>
  <si>
    <t>Python/Accolade</t>
  </si>
  <si>
    <t>Resolve SG</t>
  </si>
  <si>
    <t>Valor/Rowell</t>
  </si>
  <si>
    <t>Acuron</t>
  </si>
  <si>
    <t>Acuron Flex</t>
  </si>
  <si>
    <t>Anthem Maxx</t>
  </si>
  <si>
    <t>Anthem ATZ</t>
  </si>
  <si>
    <t>Basis Blend</t>
  </si>
  <si>
    <t>Bicip II Magnum/Cinch ATZ/Parallel Plus</t>
  </si>
  <si>
    <t>Breakfree NXT Lite/Degree XTRA/Fultime NXT/Keystone LA NXT</t>
  </si>
  <si>
    <t>Breakfree NXT ATZ/Harness XTRA/Keystone NXT</t>
  </si>
  <si>
    <t>Fierce</t>
  </si>
  <si>
    <t>Harness Max</t>
  </si>
  <si>
    <t>Hornet WDG/Stanza</t>
  </si>
  <si>
    <t>Instigate</t>
  </si>
  <si>
    <t>Prequel</t>
  </si>
  <si>
    <t>Soil Premix</t>
  </si>
  <si>
    <t>Soil</t>
  </si>
  <si>
    <t>Resicore</t>
  </si>
  <si>
    <t>Surestart II/TripleFlex II</t>
  </si>
  <si>
    <t>Zemax</t>
  </si>
  <si>
    <t>Post</t>
  </si>
  <si>
    <t>Accent Q</t>
  </si>
  <si>
    <t>Aim</t>
  </si>
  <si>
    <t>Banvel/Clarity</t>
  </si>
  <si>
    <t>Basagran/Broadloom</t>
  </si>
  <si>
    <t>Beacon</t>
  </si>
  <si>
    <t>Buctril/Moxy</t>
  </si>
  <si>
    <t>DiFlexx</t>
  </si>
  <si>
    <t>Laudis</t>
  </si>
  <si>
    <t>Permit</t>
  </si>
  <si>
    <t>Resource</t>
  </si>
  <si>
    <t>Stinger</t>
  </si>
  <si>
    <t>Callisto XTRA</t>
  </si>
  <si>
    <t>DiFlexx Duo</t>
  </si>
  <si>
    <t>Realm Q</t>
  </si>
  <si>
    <t>Resolve Q</t>
  </si>
  <si>
    <t>Revulin Q</t>
  </si>
  <si>
    <t>Solstice</t>
  </si>
  <si>
    <t>Status</t>
  </si>
  <si>
    <t>Steadfast Q</t>
  </si>
  <si>
    <t>Yukon</t>
  </si>
  <si>
    <t>Callisto GT</t>
  </si>
  <si>
    <t>Expert</t>
  </si>
  <si>
    <t>Sequence</t>
  </si>
  <si>
    <t>Timing</t>
  </si>
  <si>
    <t>Site of Action</t>
  </si>
  <si>
    <t>Post Pre-Mix</t>
  </si>
  <si>
    <t>Glyphosate</t>
  </si>
  <si>
    <t>14/15</t>
  </si>
  <si>
    <t>15/14/5</t>
  </si>
  <si>
    <t>15/27</t>
  </si>
  <si>
    <t>5/27</t>
  </si>
  <si>
    <t>2/27</t>
  </si>
  <si>
    <t>4/27</t>
  </si>
  <si>
    <t>2/4</t>
  </si>
  <si>
    <t>9/27</t>
  </si>
  <si>
    <t>5/9/15</t>
  </si>
  <si>
    <t>9/15/27</t>
  </si>
  <si>
    <t>2/2</t>
  </si>
  <si>
    <t>9/15</t>
  </si>
  <si>
    <t>14/27</t>
  </si>
  <si>
    <t>4/19</t>
  </si>
  <si>
    <t>5</t>
  </si>
  <si>
    <t>27</t>
  </si>
  <si>
    <t>15</t>
  </si>
  <si>
    <t>3</t>
  </si>
  <si>
    <t>2</t>
  </si>
  <si>
    <t>14</t>
  </si>
  <si>
    <t>9</t>
  </si>
  <si>
    <t>5/15/27/27</t>
  </si>
  <si>
    <t>15/27/27</t>
  </si>
  <si>
    <t>15/14</t>
  </si>
  <si>
    <t>5/15</t>
  </si>
  <si>
    <t>Bicip II Magnum Lite/Cinch ATZ Lite</t>
  </si>
  <si>
    <t>5/27/15</t>
  </si>
  <si>
    <t>4/15/27</t>
  </si>
  <si>
    <t>2/4/15</t>
  </si>
  <si>
    <t>27/15</t>
  </si>
  <si>
    <t>Enlist One</t>
  </si>
  <si>
    <t>Enlist Duo</t>
  </si>
  <si>
    <t>4</t>
  </si>
  <si>
    <t>4/9</t>
  </si>
  <si>
    <t>6</t>
  </si>
  <si>
    <t>1)</t>
  </si>
  <si>
    <t>2)</t>
  </si>
  <si>
    <t>Custom Application</t>
  </si>
  <si>
    <t>Land Rent</t>
  </si>
  <si>
    <t>Broadaxe XC</t>
  </si>
  <si>
    <t>Command 3ME</t>
  </si>
  <si>
    <t>13</t>
  </si>
  <si>
    <t>Dual Magnum/Everprex/Parallel</t>
  </si>
  <si>
    <t>Firstrate</t>
  </si>
  <si>
    <t>Lorox/Linex</t>
  </si>
  <si>
    <t>7</t>
  </si>
  <si>
    <t>Metribuzin</t>
  </si>
  <si>
    <t>Prowl H20/Prowl</t>
  </si>
  <si>
    <t>Sonalan (PPI Only)</t>
  </si>
  <si>
    <t>Spartan</t>
  </si>
  <si>
    <t>Trifluralin (PPI Only)</t>
  </si>
  <si>
    <t>Valor/Valor EZ/Rowel</t>
  </si>
  <si>
    <t>Afforia</t>
  </si>
  <si>
    <t>2/2/14</t>
  </si>
  <si>
    <t>Authority Assist</t>
  </si>
  <si>
    <t>2/14</t>
  </si>
  <si>
    <t>Authority First/Sonic</t>
  </si>
  <si>
    <t>Authority Maxx</t>
  </si>
  <si>
    <t>Authority MTZ</t>
  </si>
  <si>
    <t>5/14</t>
  </si>
  <si>
    <t>Authority XL</t>
  </si>
  <si>
    <t>Canopy/Canopy Blend</t>
  </si>
  <si>
    <t>Envive</t>
  </si>
  <si>
    <t>Fierce XLT</t>
  </si>
  <si>
    <t>2/14/15</t>
  </si>
  <si>
    <t>Flexstar GT 3.5</t>
  </si>
  <si>
    <t>9/14</t>
  </si>
  <si>
    <t>Prefix</t>
  </si>
  <si>
    <t>Spartan Charge</t>
  </si>
  <si>
    <t>14/14</t>
  </si>
  <si>
    <t>Surveil</t>
  </si>
  <si>
    <t>Synchrony XP</t>
  </si>
  <si>
    <t>Trivence</t>
  </si>
  <si>
    <t>2/5/14</t>
  </si>
  <si>
    <t>Valor XLT/Rowl FX</t>
  </si>
  <si>
    <t>Warrant Ultra</t>
  </si>
  <si>
    <t>Zidua Pro</t>
  </si>
  <si>
    <t>Assure II/Targa</t>
  </si>
  <si>
    <t>Classic</t>
  </si>
  <si>
    <t>Cobra</t>
  </si>
  <si>
    <t>Flexstar</t>
  </si>
  <si>
    <t>Fusilade DX</t>
  </si>
  <si>
    <t>Fusion</t>
  </si>
  <si>
    <t>Harmony SG</t>
  </si>
  <si>
    <t>Marvel</t>
  </si>
  <si>
    <t>Phoenix</t>
  </si>
  <si>
    <t>Poast/Poast Plus</t>
  </si>
  <si>
    <t>Pursuit</t>
  </si>
  <si>
    <t>Raptor</t>
  </si>
  <si>
    <t>Select Max/Arrow/Select</t>
  </si>
  <si>
    <t>Ultra Blazer</t>
  </si>
  <si>
    <t>Liberty/Cheetah</t>
  </si>
  <si>
    <t>Cheetah Max</t>
  </si>
  <si>
    <t>Engenia</t>
  </si>
  <si>
    <t>Xtendimax/Fexapan</t>
  </si>
  <si>
    <t>10</t>
  </si>
  <si>
    <t>10/14</t>
  </si>
  <si>
    <t>2,4-D Amine</t>
  </si>
  <si>
    <t>2,4-D Ester</t>
  </si>
  <si>
    <t>Affinity Broadspec</t>
  </si>
  <si>
    <t>Axial XL</t>
  </si>
  <si>
    <t>Curtail</t>
  </si>
  <si>
    <t>Express</t>
  </si>
  <si>
    <t>Harmony</t>
  </si>
  <si>
    <t>Harmony Extra</t>
  </si>
  <si>
    <t>Huskie</t>
  </si>
  <si>
    <t>MCPA</t>
  </si>
  <si>
    <t>Nimble</t>
  </si>
  <si>
    <t>Osprey</t>
  </si>
  <si>
    <t>Peak</t>
  </si>
  <si>
    <t>Powerflex HL</t>
  </si>
  <si>
    <t>Puma</t>
  </si>
  <si>
    <t>Quelex</t>
  </si>
  <si>
    <t>Starane Ultra</t>
  </si>
  <si>
    <t>Talinor</t>
  </si>
  <si>
    <t>Widematch</t>
  </si>
  <si>
    <t>1</t>
  </si>
  <si>
    <t>4/4</t>
  </si>
  <si>
    <t>6/27</t>
  </si>
  <si>
    <t>Wheat Chemicals</t>
  </si>
  <si>
    <t>OPERATING EXPENSE RATIO</t>
  </si>
  <si>
    <t>Farm</t>
  </si>
  <si>
    <t>Financial Scorecard</t>
  </si>
  <si>
    <t>0 - 60%</t>
  </si>
  <si>
    <t>60 - 80%</t>
  </si>
  <si>
    <t>80 - 100%</t>
  </si>
  <si>
    <r>
      <t xml:space="preserve">Only items that are colored in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should be altered in each TAB.  Changing the value of an item not marked </t>
    </r>
    <r>
      <rPr>
        <b/>
        <sz val="12"/>
        <color theme="4" tint="-0.249977111117893"/>
        <rFont val="Calibri"/>
        <family val="2"/>
        <scheme val="minor"/>
      </rPr>
      <t>BLUE</t>
    </r>
    <r>
      <rPr>
        <b/>
        <sz val="12"/>
        <color theme="1"/>
        <rFont val="Calibri"/>
        <family val="2"/>
        <scheme val="minor"/>
      </rPr>
      <t xml:space="preserve"> can cause the formulas in the spreadsheet to stop working.</t>
    </r>
  </si>
  <si>
    <t>Michigan State University Extension</t>
  </si>
  <si>
    <t>Template by: Jon LaPorte, Farm Management Educator</t>
  </si>
  <si>
    <t>Crop Miscellaneous</t>
  </si>
  <si>
    <t>Repair, Machinery</t>
  </si>
  <si>
    <t>Repair, Buildings</t>
  </si>
  <si>
    <t>Farm Insurance</t>
  </si>
  <si>
    <t>Crop Chemicals</t>
  </si>
  <si>
    <t>Herbicides</t>
  </si>
  <si>
    <t>Aproach SC</t>
  </si>
  <si>
    <t>Headline SC</t>
  </si>
  <si>
    <t>Evito SC</t>
  </si>
  <si>
    <t>Caramba 0.75 SL</t>
  </si>
  <si>
    <t>Folicur 3.6 F</t>
  </si>
  <si>
    <t>Proline 480 SC</t>
  </si>
  <si>
    <t>Prosaro 421 SC</t>
  </si>
  <si>
    <t>Tilt 3.6 EC</t>
  </si>
  <si>
    <t>Absolute Maxx SC</t>
  </si>
  <si>
    <t>Aproach Prima SC</t>
  </si>
  <si>
    <t>Delaro 325 SC</t>
  </si>
  <si>
    <t>Nexicor EC</t>
  </si>
  <si>
    <t>Preemptor SC</t>
  </si>
  <si>
    <t>Quilt Xcel 2.2 SE</t>
  </si>
  <si>
    <t>Trivapro SE</t>
  </si>
  <si>
    <t>Wheat Fungicides</t>
  </si>
  <si>
    <t>Soybean Fungicides</t>
  </si>
  <si>
    <t>Corn Fungicides</t>
  </si>
  <si>
    <t>Quadris 2.08 SC</t>
  </si>
  <si>
    <t>Headline 2.09 EC/SC</t>
  </si>
  <si>
    <t>Aproach 2.08 SC</t>
  </si>
  <si>
    <t>Domark 230 ME</t>
  </si>
  <si>
    <t>Trivapro A 0.83 + Trivapro B 2.2 SE</t>
  </si>
  <si>
    <t>Aproach Prima 2.34 SC</t>
  </si>
  <si>
    <t>Fortix/Preemptor 3.22 SC</t>
  </si>
  <si>
    <t>Priaxor 4.17 SC</t>
  </si>
  <si>
    <t>Headline AMP 1.68 SC</t>
  </si>
  <si>
    <t>Stratego  YLD 4.18 SC</t>
  </si>
  <si>
    <t>Affiance 1.5 SC</t>
  </si>
  <si>
    <t>Income Taxes</t>
  </si>
  <si>
    <t>Principal Payment</t>
  </si>
  <si>
    <t>Total Acres</t>
  </si>
  <si>
    <t>Gross Revenue</t>
  </si>
  <si>
    <t>Total Gross Revenue</t>
  </si>
  <si>
    <t>Potassium (Potash)</t>
  </si>
  <si>
    <t>Limestone</t>
  </si>
  <si>
    <t>Lannate LV(oz)</t>
  </si>
  <si>
    <t>Lannate LV (lb)</t>
  </si>
  <si>
    <t>Ambush 25W</t>
  </si>
  <si>
    <t>Arctic 3.2 EC</t>
  </si>
  <si>
    <t>Asana XL</t>
  </si>
  <si>
    <t>Baythroid 2</t>
  </si>
  <si>
    <t>Baythroid XL</t>
  </si>
  <si>
    <t>Bifenture EC</t>
  </si>
  <si>
    <t>Brigade 2EC</t>
  </si>
  <si>
    <t>Capture 2EC</t>
  </si>
  <si>
    <t>Carbaryl 4L</t>
  </si>
  <si>
    <t>Chlorpyrifos 4E</t>
  </si>
  <si>
    <t>Cobalt</t>
  </si>
  <si>
    <t>Dimethoate 267</t>
  </si>
  <si>
    <t>Dimethoate 4EC and DiGon 400</t>
  </si>
  <si>
    <t>Entrust</t>
  </si>
  <si>
    <t>Intrepid 2F</t>
  </si>
  <si>
    <t>Lambda-Cy EC</t>
  </si>
  <si>
    <t>Larvin 3.2</t>
  </si>
  <si>
    <t>Leverage 2.7</t>
  </si>
  <si>
    <t>Leverage 360</t>
  </si>
  <si>
    <t>Nufos 4E</t>
  </si>
  <si>
    <t>Orthene 75S</t>
  </si>
  <si>
    <t>Orthene 90S</t>
  </si>
  <si>
    <t>Orthene 97</t>
  </si>
  <si>
    <t>Penncap-M</t>
  </si>
  <si>
    <t>Permethrin/ Perm-Up 3.2EC</t>
  </si>
  <si>
    <t>Pounce 3.2 EC</t>
  </si>
  <si>
    <t>Proaxis</t>
  </si>
  <si>
    <t>Radiant SC</t>
  </si>
  <si>
    <t>Sevin 4 F and XLR Plus</t>
  </si>
  <si>
    <t>Lorsban 4E &amp; Advanced</t>
  </si>
  <si>
    <t>Sevin 80S and 80WSP</t>
  </si>
  <si>
    <t>Silencer</t>
  </si>
  <si>
    <t>Tracer</t>
  </si>
  <si>
    <t>Warrior</t>
  </si>
  <si>
    <t>Dimilin 25W &amp; 2L</t>
  </si>
  <si>
    <t>Pounce 25WP &amp; 3.2 EC</t>
  </si>
  <si>
    <t>Soybean Insecticides</t>
  </si>
  <si>
    <t>http://msuent.com/assets/pdf/1582SoybeanInsects10.pdf</t>
  </si>
  <si>
    <t>Dimethoate 4EC / 400 (5lb)</t>
  </si>
  <si>
    <t>Dimethoate 4EC / 400 (gal)</t>
  </si>
  <si>
    <t>Malathion ULV</t>
  </si>
  <si>
    <t>Malathion 5EC, 8F and 8 Aquamul</t>
  </si>
  <si>
    <t>Aztec 2.1G</t>
  </si>
  <si>
    <t>Aztec 4.67G</t>
  </si>
  <si>
    <t>Baythroid 2 &amp; XL</t>
  </si>
  <si>
    <t>Capture 1.15 G</t>
  </si>
  <si>
    <t xml:space="preserve">Capture LFR </t>
  </si>
  <si>
    <t>Comite</t>
  </si>
  <si>
    <t>Counter 15G</t>
  </si>
  <si>
    <t>Counter CR</t>
  </si>
  <si>
    <t>Deadline MPs 4% bait</t>
  </si>
  <si>
    <t>Dimethoate 5lb</t>
  </si>
  <si>
    <t>Empower 2</t>
  </si>
  <si>
    <t xml:space="preserve">Entrust </t>
  </si>
  <si>
    <t>Force 3G</t>
  </si>
  <si>
    <t>Fortress 5G</t>
  </si>
  <si>
    <t>Lannate LV</t>
  </si>
  <si>
    <t xml:space="preserve">Lorsban 15G </t>
  </si>
  <si>
    <t>Perm-UP 3.2 EC</t>
  </si>
  <si>
    <t>Pounce 25 WP</t>
  </si>
  <si>
    <t xml:space="preserve">Radiant SC </t>
  </si>
  <si>
    <t>Regent 4SC</t>
  </si>
  <si>
    <t xml:space="preserve">Sevin 4F and XLR Plus </t>
  </si>
  <si>
    <t>http://msuent.com/assets/pdf/1582CornInsects10.pdf</t>
  </si>
  <si>
    <t>Mustang Maxx EC &amp; EW</t>
  </si>
  <si>
    <t>Mustang Maxx EC and EW</t>
  </si>
  <si>
    <t>-</t>
  </si>
  <si>
    <t>Capital Retainment (Net Worth) Break-even</t>
  </si>
  <si>
    <t>Break-even $$/Bushel</t>
  </si>
  <si>
    <t xml:space="preserve">Break-even Yield/Acre </t>
  </si>
  <si>
    <t>Break-Even Calculations</t>
  </si>
  <si>
    <t>Phone: (269) 445-4356          Email: laportej@msu.edu</t>
  </si>
  <si>
    <t>Click on the next TAB to enter specific expense (or income) information.</t>
  </si>
  <si>
    <t>Other</t>
  </si>
  <si>
    <r>
      <t xml:space="preserve">Interest </t>
    </r>
    <r>
      <rPr>
        <sz val="10"/>
        <color theme="1"/>
        <rFont val="Calibri"/>
        <family val="2"/>
        <scheme val="minor"/>
      </rPr>
      <t>(Operating)</t>
    </r>
  </si>
  <si>
    <t>Hired Labor</t>
  </si>
  <si>
    <r>
      <t>Interest</t>
    </r>
    <r>
      <rPr>
        <sz val="10"/>
        <color theme="1"/>
        <rFont val="Calibri"/>
        <family val="2"/>
        <scheme val="minor"/>
      </rPr>
      <t xml:space="preserve"> (Term)</t>
    </r>
  </si>
  <si>
    <t>Economic Overhead</t>
  </si>
  <si>
    <t>Value of Unpaid Labor &amp; Management</t>
  </si>
  <si>
    <t>Value of Unpaid Equity Capital</t>
  </si>
  <si>
    <t>Total Economic Overhead</t>
  </si>
  <si>
    <t>Total Economic Cost of Production</t>
  </si>
  <si>
    <t>Economic (Profit) Break-even</t>
  </si>
  <si>
    <t>Government Payments</t>
  </si>
  <si>
    <t>After Soybeans</t>
  </si>
  <si>
    <t>After Corn</t>
  </si>
  <si>
    <t>After Wheat</t>
  </si>
  <si>
    <t>After Alfalfa</t>
  </si>
  <si>
    <t>(drop down menu) -&gt;</t>
  </si>
  <si>
    <t>Real Estate Taxes</t>
  </si>
  <si>
    <t>Cash Flow</t>
  </si>
  <si>
    <t>Economic Profitability</t>
  </si>
  <si>
    <t>DEPRECIATION EXPENSE RATIO</t>
  </si>
  <si>
    <t>10% - over</t>
  </si>
  <si>
    <t>5 - 10%</t>
  </si>
  <si>
    <t>0 - 5%</t>
  </si>
  <si>
    <t>INTEREST EXPENSE RATIO</t>
  </si>
  <si>
    <t>NET FARM INCOME RATIO</t>
  </si>
  <si>
    <t>0 - 10%</t>
  </si>
  <si>
    <t>10 - 20%</t>
  </si>
  <si>
    <t>*Note: these four ratios add up to 100%</t>
  </si>
  <si>
    <t>20% - over</t>
  </si>
  <si>
    <t>Corn Silage</t>
  </si>
  <si>
    <t>Alfalfa Hay Seeding</t>
  </si>
  <si>
    <t>Break-even $$/Ton</t>
  </si>
  <si>
    <t>/Ton</t>
  </si>
  <si>
    <t>Cost Comparison Charts</t>
  </si>
  <si>
    <t>Variable</t>
  </si>
  <si>
    <t>Fixed</t>
  </si>
  <si>
    <t>Variable &amp; Fixed</t>
  </si>
  <si>
    <t>Other (variable)</t>
  </si>
  <si>
    <r>
      <t>Depreciation</t>
    </r>
    <r>
      <rPr>
        <sz val="10"/>
        <color theme="1"/>
        <rFont val="Calibri"/>
        <family val="2"/>
        <scheme val="minor"/>
      </rPr>
      <t xml:space="preserve"> (Economic)</t>
    </r>
  </si>
  <si>
    <t>Other (fixed)</t>
  </si>
  <si>
    <r>
      <t xml:space="preserve">Other </t>
    </r>
    <r>
      <rPr>
        <sz val="10"/>
        <color theme="1"/>
        <rFont val="Calibri"/>
        <family val="2"/>
        <scheme val="minor"/>
      </rPr>
      <t>(variable &amp; fixed)</t>
    </r>
  </si>
  <si>
    <t>Owner Withdrawal</t>
  </si>
  <si>
    <r>
      <t xml:space="preserve">Interest </t>
    </r>
    <r>
      <rPr>
        <sz val="10"/>
        <color theme="1"/>
        <rFont val="Calibri"/>
        <family val="2"/>
        <scheme val="minor"/>
      </rPr>
      <t>(Oper &amp; Term)</t>
    </r>
  </si>
  <si>
    <t>Optimizing Profitability</t>
  </si>
  <si>
    <t>Budget Acres</t>
  </si>
  <si>
    <t>Revenue Per Acre</t>
  </si>
  <si>
    <t>Total Direct &amp; Overhead Cost</t>
  </si>
  <si>
    <t>Minimum Costs to Cover</t>
  </si>
  <si>
    <t>&lt;=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</si>
  <si>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Total Cost (goal)</t>
    </r>
  </si>
  <si>
    <t>&gt;=</t>
  </si>
  <si>
    <t>=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</si>
  <si>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Maximum acres</t>
    </r>
    <r>
      <rPr>
        <sz val="11"/>
        <color theme="1"/>
        <rFont val="Calibri"/>
        <family val="1"/>
        <charset val="2"/>
        <scheme val="minor"/>
      </rPr>
      <t xml:space="preserve"> allowed</t>
    </r>
  </si>
  <si>
    <t>Maximized Revenue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</si>
  <si>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Use </t>
    </r>
    <r>
      <rPr>
        <sz val="11"/>
        <color theme="1"/>
        <rFont val="Calibri"/>
        <family val="2"/>
        <scheme val="minor"/>
      </rPr>
      <t>Solver Function</t>
    </r>
  </si>
  <si>
    <t>Optimization Instructions</t>
  </si>
  <si>
    <t>1. Enter the acres for consideration in the Optimizer in column D.  The acres already on the Crop Budget (Main) tab have been provided for comparison.</t>
  </si>
  <si>
    <t xml:space="preserve">3. Enter the minimum goal of acres for each crop in column E.  </t>
  </si>
  <si>
    <t>4. Enter the total acres to be planted across all crops in column E.</t>
  </si>
  <si>
    <t>Minimum alfalfa hay acres</t>
  </si>
  <si>
    <t>Optimization</t>
  </si>
  <si>
    <t>Interest (Operating)</t>
  </si>
  <si>
    <t>Depreciation (Economic not Taxable)</t>
  </si>
  <si>
    <t>Owner Withdrawal (Family Living)</t>
  </si>
  <si>
    <t>Interest (Term)</t>
  </si>
  <si>
    <r>
      <t>Economic Profit</t>
    </r>
    <r>
      <rPr>
        <i/>
        <sz val="14"/>
        <color theme="1"/>
        <rFont val="Calibri"/>
        <family val="2"/>
        <scheme val="minor"/>
      </rPr>
      <t xml:space="preserve"> (Net Cash Flow - Unpaid Labor &amp; Equity)</t>
    </r>
  </si>
  <si>
    <t>120 N. Broadway, Suite 116, Cassopolis, MI 49031</t>
  </si>
  <si>
    <t>Alfalfa/Grass Hay</t>
  </si>
  <si>
    <t>Grass Hay</t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</si>
  <si>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alfalfa/grass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</si>
  <si>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grass hay acres</t>
    </r>
    <r>
      <rPr>
        <sz val="11"/>
        <color theme="1"/>
        <rFont val="Calibri"/>
        <family val="1"/>
        <charset val="2"/>
        <scheme val="minor"/>
      </rPr>
      <t xml:space="preserve"> (goal)</t>
    </r>
  </si>
  <si>
    <r>
      <rPr>
        <sz val="11"/>
        <color theme="1"/>
        <rFont val="Symbol"/>
        <family val="1"/>
        <charset val="2"/>
      </rPr>
      <t>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Minimum alfalfa hay acres (goal)</t>
    </r>
  </si>
  <si>
    <t>Minimum alfalfa/grass hay acres</t>
  </si>
  <si>
    <t>Minimum grass hay acres</t>
  </si>
  <si>
    <t>6. After running Solver, the acres will be re-adjusted to maximize the revenue of the combined crops (i.e. alfalfa, alfalfa/grass, grass).</t>
  </si>
  <si>
    <t>FINBIN</t>
  </si>
  <si>
    <t>Example</t>
  </si>
  <si>
    <t>Profit Per Acre</t>
  </si>
  <si>
    <t>2. Note the revenue per are is provided from the Crop Budget (Main) tab for all crops in column G.</t>
  </si>
  <si>
    <t>5. Click on the Maximized Revenue cell in C15 and run the Solver tool (click on Data on the top toolbar).  Solver is pre-programmed, but can be reset using the photo below:</t>
  </si>
  <si>
    <t>How much of every $1.00 generated goes to operating costs?</t>
  </si>
  <si>
    <t>How much of every $1.00 generated goes to depreciation costs?</t>
  </si>
  <si>
    <t>How much of every $1.00 generated goes to interest costs?</t>
  </si>
  <si>
    <t>How much of every $1.00 generated is farm income?</t>
  </si>
  <si>
    <t>Charts</t>
  </si>
  <si>
    <t>Comparing which inputs are the highest costs for the farm.</t>
  </si>
  <si>
    <t>This tab contains an optimization tool that will outline what combination of acres (i.e. alfalfa, alfalfa/grass, grass ) will provide the maximum profitability based on the information producers input in the Crop Budget (Main) tab.</t>
  </si>
  <si>
    <t>Prepared by: Jon LaPorte, Farm Business Management Educator</t>
  </si>
  <si>
    <t>Suite 116, 120 N. Broadway, Cassopolis, MI 49031</t>
  </si>
  <si>
    <t>EXPENSE</t>
  </si>
  <si>
    <t>Variable Costs</t>
  </si>
  <si>
    <t>Total Variable Costs</t>
  </si>
  <si>
    <r>
      <rPr>
        <b/>
        <i/>
        <sz val="14"/>
        <color rgb="FF18453B"/>
        <rFont val="Calibri"/>
        <family val="2"/>
        <scheme val="minor"/>
      </rPr>
      <t>Return Over Variable Costs</t>
    </r>
    <r>
      <rPr>
        <b/>
        <i/>
        <sz val="12"/>
        <color rgb="FF18453B"/>
        <rFont val="Calibri"/>
        <family val="2"/>
        <scheme val="minor"/>
      </rPr>
      <t xml:space="preserve"> </t>
    </r>
  </si>
  <si>
    <t>(Gross Revenue - Variable Costs)</t>
  </si>
  <si>
    <t>Fixed Costs</t>
  </si>
  <si>
    <t>Total Fixed Costs</t>
  </si>
  <si>
    <t>Total Variable &amp; Fixed Costs</t>
  </si>
  <si>
    <t>Net Farm Income</t>
  </si>
  <si>
    <t>(Gross Revenue - Variable &amp; Fixed Costs)</t>
  </si>
  <si>
    <t>Financing</t>
  </si>
  <si>
    <t>Total Financing</t>
  </si>
  <si>
    <t>Total Variable, Fixed, and Financing</t>
  </si>
  <si>
    <t>Net Cash Flow</t>
  </si>
  <si>
    <t xml:space="preserve"> (Net Farm Income - Financing + Depreciation)</t>
  </si>
  <si>
    <r>
      <t xml:space="preserve">Net Returns </t>
    </r>
    <r>
      <rPr>
        <b/>
        <sz val="11"/>
        <color theme="1"/>
        <rFont val="Calibri"/>
        <family val="2"/>
        <scheme val="minor"/>
      </rPr>
      <t>(Over Direct &amp; Overhead)</t>
    </r>
  </si>
  <si>
    <r>
      <t xml:space="preserve">Repayment Capacity </t>
    </r>
    <r>
      <rPr>
        <b/>
        <sz val="11"/>
        <color theme="1"/>
        <rFont val="Calibri"/>
        <family val="2"/>
        <scheme val="minor"/>
      </rPr>
      <t>(Cash Flow)</t>
    </r>
  </si>
  <si>
    <t>Other Income</t>
  </si>
  <si>
    <t>Livestock Budget</t>
  </si>
  <si>
    <t>Input income and expense information to create an estimated livestock budget for your farm.</t>
  </si>
  <si>
    <t>Livestock Budget Estimator</t>
  </si>
  <si>
    <t>Cull Sales</t>
  </si>
  <si>
    <t>Pounds</t>
  </si>
  <si>
    <t>Feed</t>
  </si>
  <si>
    <t>Protein, Vitamins, Minerals</t>
  </si>
  <si>
    <t>Other Feed Stuffs</t>
  </si>
  <si>
    <t>Veterinary</t>
  </si>
  <si>
    <t>Per Head</t>
  </si>
  <si>
    <t>Miscellaneous</t>
  </si>
  <si>
    <t>Total Livestock</t>
  </si>
  <si>
    <t>Break-even $$/Pound</t>
  </si>
  <si>
    <t>$$/Pound</t>
  </si>
  <si>
    <t>Complete Ration</t>
  </si>
  <si>
    <t>Corn</t>
  </si>
  <si>
    <t>DDGs</t>
  </si>
  <si>
    <t>Marketing</t>
  </si>
  <si>
    <t>Head</t>
  </si>
  <si>
    <t>Financial Ratios</t>
  </si>
  <si>
    <t>Provides financial ratios related to the numbers input into the Livestock Budget (Main) tab.</t>
  </si>
  <si>
    <t>Livestock Budget Estimator (Swine)</t>
  </si>
  <si>
    <t>Farrow to Wean</t>
  </si>
  <si>
    <t>Weaning to Finish</t>
  </si>
  <si>
    <t>Finish Feeder Pigs</t>
  </si>
  <si>
    <r>
      <t xml:space="preserve">Purchased Livestock </t>
    </r>
    <r>
      <rPr>
        <i/>
        <sz val="12"/>
        <color theme="1"/>
        <rFont val="Calibri"/>
        <family val="2"/>
        <scheme val="minor"/>
      </rPr>
      <t>(i.e., pigs)</t>
    </r>
  </si>
  <si>
    <t>Net Transfers In/Out</t>
  </si>
  <si>
    <t>Breeding Fees</t>
  </si>
  <si>
    <t>Contract production expense</t>
  </si>
  <si>
    <t>$$/Head</t>
  </si>
  <si>
    <t>Break-even $$/Head</t>
  </si>
  <si>
    <t>Building Leases</t>
  </si>
  <si>
    <r>
      <t xml:space="preserve">Average Weight </t>
    </r>
    <r>
      <rPr>
        <i/>
        <sz val="12"/>
        <color theme="1"/>
        <rFont val="Calibri"/>
        <family val="2"/>
        <scheme val="minor"/>
      </rPr>
      <t>(i.e., carcass or live)</t>
    </r>
  </si>
  <si>
    <r>
      <t xml:space="preserve">Value Per Unit </t>
    </r>
    <r>
      <rPr>
        <i/>
        <sz val="12"/>
        <color theme="1"/>
        <rFont val="Calibri"/>
        <family val="2"/>
        <scheme val="minor"/>
      </rPr>
      <t>(i.e., head or carcass wgt)</t>
    </r>
  </si>
  <si>
    <r>
      <t xml:space="preserve">Number Sold </t>
    </r>
    <r>
      <rPr>
        <i/>
        <sz val="12"/>
        <color theme="1"/>
        <rFont val="Calibri"/>
        <family val="2"/>
        <scheme val="minor"/>
      </rPr>
      <t>(i.e., head or per litter)</t>
    </r>
  </si>
  <si>
    <t>Per Litter</t>
  </si>
  <si>
    <t xml:space="preserve">Example industry data provided by the FINBIN Database: </t>
  </si>
  <si>
    <t>https://finbin.umn.edu/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</si>
</sst>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6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rgb="FF18453B"/>
      <name val="Calibri"/>
      <family val="2"/>
      <scheme val="minor"/>
    </font>
    <font>
      <b/>
      <i/>
      <sz val="14"/>
      <color rgb="FF18453B"/>
      <name val="Calibri"/>
      <family val="2"/>
      <scheme val="minor"/>
    </font>
    <font>
      <b/>
      <sz val="10"/>
      <color rgb="FF18453B"/>
      <name val="Calibri"/>
      <family val="2"/>
      <scheme val="minor"/>
    </font>
    <font>
      <b/>
      <i/>
      <sz val="10"/>
      <color rgb="FF18453B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453B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75">
    <xf numFmtId="0" fontId="0" fillId="0" borderId="0" xfId="0"/>
    <xf numFmtId="44" fontId="0" fillId="0" borderId="0" xfId="0" applyNumberForma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12" fillId="0" borderId="2" xfId="0" applyFont="1" applyBorder="1"/>
    <xf numFmtId="164" fontId="3" fillId="0" borderId="0" xfId="0" applyNumberFormat="1" applyFont="1" applyProtection="1">
      <protection locked="0"/>
    </xf>
    <xf numFmtId="0" fontId="7" fillId="0" borderId="4" xfId="0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8" fontId="10" fillId="0" borderId="0" xfId="0" applyNumberFormat="1" applyFont="1" applyAlignment="1" applyProtection="1">
      <alignment horizontal="center" vertical="center"/>
      <protection locked="0"/>
    </xf>
    <xf numFmtId="0" fontId="22" fillId="0" borderId="0" xfId="3"/>
    <xf numFmtId="0" fontId="3" fillId="7" borderId="4" xfId="0" applyFont="1" applyFill="1" applyBorder="1" applyAlignment="1">
      <alignment horizontal="right"/>
    </xf>
    <xf numFmtId="0" fontId="3" fillId="7" borderId="0" xfId="0" applyFont="1" applyFill="1"/>
    <xf numFmtId="0" fontId="0" fillId="7" borderId="0" xfId="0" applyFill="1"/>
    <xf numFmtId="0" fontId="0" fillId="7" borderId="5" xfId="0" applyFill="1" applyBorder="1"/>
    <xf numFmtId="0" fontId="7" fillId="7" borderId="4" xfId="0" applyFont="1" applyFill="1" applyBorder="1" applyAlignment="1">
      <alignment horizontal="right"/>
    </xf>
    <xf numFmtId="0" fontId="7" fillId="7" borderId="0" xfId="0" applyFont="1" applyFill="1"/>
    <xf numFmtId="0" fontId="2" fillId="7" borderId="0" xfId="0" applyFont="1" applyFill="1"/>
    <xf numFmtId="0" fontId="2" fillId="7" borderId="5" xfId="0" applyFont="1" applyFill="1" applyBorder="1"/>
    <xf numFmtId="0" fontId="8" fillId="7" borderId="0" xfId="0" applyFont="1" applyFill="1" applyAlignment="1">
      <alignment horizontal="right"/>
    </xf>
    <xf numFmtId="0" fontId="0" fillId="7" borderId="10" xfId="0" applyFill="1" applyBorder="1"/>
    <xf numFmtId="0" fontId="0" fillId="7" borderId="11" xfId="0" applyFill="1" applyBorder="1"/>
    <xf numFmtId="0" fontId="0" fillId="7" borderId="6" xfId="0" applyFill="1" applyBorder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6" xfId="0" applyFont="1" applyBorder="1" applyProtection="1">
      <protection locked="0"/>
    </xf>
    <xf numFmtId="165" fontId="3" fillId="0" borderId="0" xfId="0" applyNumberFormat="1" applyFont="1" applyAlignment="1">
      <alignment horizontal="left" vertical="center"/>
    </xf>
    <xf numFmtId="44" fontId="19" fillId="0" borderId="0" xfId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165" fontId="18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>
      <alignment horizontal="left" vertical="center" indent="2"/>
    </xf>
    <xf numFmtId="165" fontId="9" fillId="0" borderId="0" xfId="0" applyNumberFormat="1" applyFont="1" applyAlignment="1" applyProtection="1">
      <alignment horizontal="left" vertical="center" indent="2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52" xfId="0" applyBorder="1"/>
    <xf numFmtId="0" fontId="0" fillId="0" borderId="52" xfId="0" applyBorder="1" applyAlignment="1">
      <alignment horizontal="center"/>
    </xf>
    <xf numFmtId="2" fontId="23" fillId="0" borderId="52" xfId="0" applyNumberFormat="1" applyFont="1" applyBorder="1" applyAlignment="1">
      <alignment horizontal="center"/>
    </xf>
    <xf numFmtId="0" fontId="0" fillId="0" borderId="52" xfId="0" applyBorder="1" applyAlignment="1">
      <alignment horizontal="center" wrapText="1"/>
    </xf>
    <xf numFmtId="0" fontId="24" fillId="6" borderId="14" xfId="0" applyFont="1" applyFill="1" applyBorder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165" fontId="0" fillId="0" borderId="0" xfId="4" applyNumberFormat="1" applyFont="1" applyAlignment="1" applyProtection="1">
      <alignment horizontal="center"/>
    </xf>
    <xf numFmtId="165" fontId="24" fillId="6" borderId="14" xfId="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1" fontId="0" fillId="0" borderId="0" xfId="4" applyNumberFormat="1" applyFont="1" applyAlignment="1" applyProtection="1">
      <alignment horizontal="center"/>
    </xf>
    <xf numFmtId="0" fontId="0" fillId="0" borderId="47" xfId="0" applyBorder="1"/>
    <xf numFmtId="1" fontId="0" fillId="0" borderId="47" xfId="4" applyNumberFormat="1" applyFont="1" applyBorder="1" applyAlignment="1" applyProtection="1">
      <alignment horizontal="center"/>
    </xf>
    <xf numFmtId="0" fontId="0" fillId="0" borderId="47" xfId="0" quotePrefix="1" applyBorder="1" applyAlignment="1">
      <alignment horizontal="center"/>
    </xf>
    <xf numFmtId="0" fontId="24" fillId="6" borderId="21" xfId="0" applyFont="1" applyFill="1" applyBorder="1" applyAlignment="1" applyProtection="1">
      <alignment horizontal="center"/>
      <protection locked="0"/>
    </xf>
    <xf numFmtId="0" fontId="25" fillId="0" borderId="47" xfId="0" applyFont="1" applyBorder="1"/>
    <xf numFmtId="5" fontId="24" fillId="6" borderId="14" xfId="4" applyNumberFormat="1" applyFont="1" applyFill="1" applyBorder="1" applyProtection="1">
      <protection locked="0"/>
    </xf>
    <xf numFmtId="0" fontId="25" fillId="0" borderId="0" xfId="0" applyFont="1" applyAlignment="1">
      <alignment horizontal="left"/>
    </xf>
    <xf numFmtId="0" fontId="3" fillId="7" borderId="0" xfId="0" applyFont="1" applyFill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4" fillId="5" borderId="3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5" fontId="10" fillId="0" borderId="38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8" fontId="28" fillId="0" borderId="0" xfId="1" applyNumberFormat="1" applyFont="1" applyFill="1" applyBorder="1" applyAlignment="1" applyProtection="1">
      <alignment horizontal="center" vertical="center"/>
    </xf>
    <xf numFmtId="8" fontId="29" fillId="0" borderId="16" xfId="0" applyNumberFormat="1" applyFont="1" applyBorder="1" applyAlignment="1">
      <alignment horizontal="center" vertical="center"/>
    </xf>
    <xf numFmtId="8" fontId="29" fillId="0" borderId="0" xfId="0" applyNumberFormat="1" applyFont="1" applyAlignment="1">
      <alignment horizontal="center" vertical="center"/>
    </xf>
    <xf numFmtId="0" fontId="10" fillId="0" borderId="38" xfId="0" applyFont="1" applyBorder="1"/>
    <xf numFmtId="8" fontId="13" fillId="0" borderId="0" xfId="0" applyNumberFormat="1" applyFont="1" applyAlignment="1">
      <alignment horizontal="center" vertical="center"/>
    </xf>
    <xf numFmtId="8" fontId="13" fillId="0" borderId="16" xfId="0" applyNumberFormat="1" applyFont="1" applyBorder="1" applyAlignment="1">
      <alignment horizontal="center" vertical="center"/>
    </xf>
    <xf numFmtId="8" fontId="10" fillId="0" borderId="16" xfId="0" applyNumberFormat="1" applyFont="1" applyBorder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left"/>
    </xf>
    <xf numFmtId="0" fontId="10" fillId="0" borderId="0" xfId="0" applyFont="1" applyAlignment="1">
      <alignment horizontal="left"/>
    </xf>
    <xf numFmtId="44" fontId="28" fillId="6" borderId="14" xfId="0" applyNumberFormat="1" applyFont="1" applyFill="1" applyBorder="1" applyAlignment="1" applyProtection="1">
      <alignment horizontal="center"/>
      <protection locked="0"/>
    </xf>
    <xf numFmtId="8" fontId="13" fillId="0" borderId="0" xfId="0" applyNumberFormat="1" applyFont="1" applyAlignment="1">
      <alignment horizontal="center"/>
    </xf>
    <xf numFmtId="8" fontId="10" fillId="0" borderId="16" xfId="0" applyNumberFormat="1" applyFont="1" applyBorder="1" applyAlignment="1">
      <alignment horizontal="center"/>
    </xf>
    <xf numFmtId="8" fontId="10" fillId="0" borderId="0" xfId="0" applyNumberFormat="1" applyFont="1" applyAlignment="1">
      <alignment horizontal="center"/>
    </xf>
    <xf numFmtId="8" fontId="28" fillId="0" borderId="15" xfId="0" applyNumberFormat="1" applyFont="1" applyBorder="1" applyAlignment="1" applyProtection="1">
      <alignment horizontal="center" vertical="center"/>
      <protection locked="0"/>
    </xf>
    <xf numFmtId="8" fontId="4" fillId="0" borderId="25" xfId="0" applyNumberFormat="1" applyFont="1" applyBorder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44" fontId="30" fillId="0" borderId="33" xfId="1" applyFont="1" applyFill="1" applyBorder="1" applyAlignment="1" applyProtection="1">
      <alignment horizontal="center" vertical="center"/>
    </xf>
    <xf numFmtId="44" fontId="13" fillId="0" borderId="33" xfId="1" applyFont="1" applyFill="1" applyBorder="1" applyAlignment="1" applyProtection="1">
      <alignment horizontal="center" vertical="center"/>
    </xf>
    <xf numFmtId="44" fontId="13" fillId="0" borderId="0" xfId="1" applyFont="1" applyFill="1" applyBorder="1" applyAlignment="1" applyProtection="1">
      <alignment horizontal="center" vertical="center"/>
    </xf>
    <xf numFmtId="8" fontId="10" fillId="0" borderId="15" xfId="0" applyNumberFormat="1" applyFont="1" applyBorder="1" applyAlignment="1">
      <alignment horizontal="center" vertical="center"/>
    </xf>
    <xf numFmtId="8" fontId="13" fillId="0" borderId="5" xfId="0" applyNumberFormat="1" applyFont="1" applyBorder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44" fontId="28" fillId="6" borderId="14" xfId="1" applyFont="1" applyFill="1" applyBorder="1" applyAlignment="1" applyProtection="1">
      <alignment horizontal="center" vertical="center"/>
      <protection locked="0"/>
    </xf>
    <xf numFmtId="8" fontId="31" fillId="0" borderId="16" xfId="1" applyNumberFormat="1" applyFont="1" applyFill="1" applyBorder="1" applyAlignment="1" applyProtection="1">
      <alignment horizontal="center" vertical="center"/>
    </xf>
    <xf numFmtId="44" fontId="13" fillId="0" borderId="24" xfId="1" applyFont="1" applyFill="1" applyBorder="1" applyAlignment="1" applyProtection="1">
      <alignment horizontal="center" vertical="center"/>
    </xf>
    <xf numFmtId="44" fontId="13" fillId="0" borderId="27" xfId="1" applyFont="1" applyFill="1" applyBorder="1" applyAlignment="1" applyProtection="1">
      <alignment horizontal="center" vertical="center"/>
    </xf>
    <xf numFmtId="44" fontId="13" fillId="0" borderId="23" xfId="1" applyFont="1" applyFill="1" applyBorder="1" applyAlignment="1" applyProtection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44" fontId="29" fillId="0" borderId="24" xfId="1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44" fontId="31" fillId="0" borderId="45" xfId="1" applyFont="1" applyFill="1" applyBorder="1" applyAlignment="1" applyProtection="1">
      <alignment horizontal="center" vertical="center"/>
    </xf>
    <xf numFmtId="8" fontId="31" fillId="0" borderId="33" xfId="0" applyNumberFormat="1" applyFont="1" applyBorder="1" applyAlignment="1">
      <alignment horizontal="center" vertical="center"/>
    </xf>
    <xf numFmtId="44" fontId="31" fillId="0" borderId="34" xfId="1" applyFont="1" applyFill="1" applyBorder="1" applyAlignment="1" applyProtection="1">
      <alignment horizontal="center" vertical="center"/>
    </xf>
    <xf numFmtId="8" fontId="31" fillId="0" borderId="0" xfId="0" applyNumberFormat="1" applyFont="1" applyAlignment="1">
      <alignment horizontal="center" vertical="center"/>
    </xf>
    <xf numFmtId="44" fontId="31" fillId="0" borderId="22" xfId="1" applyFont="1" applyFill="1" applyBorder="1" applyAlignment="1" applyProtection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8" fontId="32" fillId="0" borderId="29" xfId="0" applyNumberFormat="1" applyFont="1" applyBorder="1" applyAlignment="1">
      <alignment horizontal="center" vertical="center"/>
    </xf>
    <xf numFmtId="8" fontId="32" fillId="0" borderId="19" xfId="0" applyNumberFormat="1" applyFont="1" applyBorder="1" applyAlignment="1">
      <alignment horizontal="center" vertical="center"/>
    </xf>
    <xf numFmtId="8" fontId="32" fillId="0" borderId="14" xfId="0" applyNumberFormat="1" applyFont="1" applyBorder="1" applyAlignment="1">
      <alignment horizontal="center" vertical="center"/>
    </xf>
    <xf numFmtId="8" fontId="33" fillId="0" borderId="0" xfId="0" applyNumberFormat="1" applyFont="1" applyAlignment="1">
      <alignment horizontal="center" vertical="center"/>
    </xf>
    <xf numFmtId="8" fontId="32" fillId="0" borderId="26" xfId="0" applyNumberFormat="1" applyFont="1" applyBorder="1" applyAlignment="1">
      <alignment horizontal="center" vertical="center"/>
    </xf>
    <xf numFmtId="8" fontId="31" fillId="0" borderId="15" xfId="0" applyNumberFormat="1" applyFont="1" applyBorder="1" applyAlignment="1">
      <alignment horizontal="center" vertical="center"/>
    </xf>
    <xf numFmtId="8" fontId="31" fillId="0" borderId="0" xfId="1" applyNumberFormat="1" applyFont="1" applyFill="1" applyBorder="1" applyAlignment="1" applyProtection="1">
      <alignment horizontal="center" vertical="center"/>
    </xf>
    <xf numFmtId="0" fontId="4" fillId="5" borderId="42" xfId="0" applyFont="1" applyFill="1" applyBorder="1" applyAlignment="1">
      <alignment horizontal="center"/>
    </xf>
    <xf numFmtId="44" fontId="31" fillId="0" borderId="17" xfId="1" applyFont="1" applyFill="1" applyBorder="1" applyAlignment="1" applyProtection="1">
      <alignment horizontal="center" vertical="center"/>
    </xf>
    <xf numFmtId="8" fontId="31" fillId="0" borderId="19" xfId="1" applyNumberFormat="1" applyFont="1" applyFill="1" applyBorder="1" applyAlignment="1" applyProtection="1">
      <alignment horizontal="center" vertical="center"/>
    </xf>
    <xf numFmtId="44" fontId="31" fillId="0" borderId="30" xfId="1" applyFont="1" applyFill="1" applyBorder="1" applyAlignment="1" applyProtection="1">
      <alignment horizontal="center" vertical="center"/>
    </xf>
    <xf numFmtId="44" fontId="31" fillId="0" borderId="9" xfId="1" applyFont="1" applyFill="1" applyBorder="1" applyAlignment="1" applyProtection="1">
      <alignment horizontal="center" vertical="center"/>
    </xf>
    <xf numFmtId="44" fontId="31" fillId="0" borderId="32" xfId="1" applyFont="1" applyFill="1" applyBorder="1" applyAlignment="1" applyProtection="1">
      <alignment horizontal="center" vertical="center"/>
    </xf>
    <xf numFmtId="44" fontId="31" fillId="0" borderId="12" xfId="1" applyFont="1" applyFill="1" applyBorder="1" applyAlignment="1" applyProtection="1">
      <alignment horizontal="center" vertical="center"/>
    </xf>
    <xf numFmtId="8" fontId="33" fillId="0" borderId="15" xfId="0" applyNumberFormat="1" applyFont="1" applyBorder="1" applyAlignment="1">
      <alignment horizontal="center" vertical="center"/>
    </xf>
    <xf numFmtId="8" fontId="11" fillId="0" borderId="16" xfId="0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8" fontId="32" fillId="0" borderId="0" xfId="0" applyNumberFormat="1" applyFont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0" fontId="30" fillId="0" borderId="42" xfId="0" applyFont="1" applyBorder="1" applyAlignment="1">
      <alignment horizontal="left"/>
    </xf>
    <xf numFmtId="8" fontId="31" fillId="0" borderId="19" xfId="0" applyNumberFormat="1" applyFont="1" applyBorder="1" applyAlignment="1">
      <alignment horizontal="center" vertical="center"/>
    </xf>
    <xf numFmtId="44" fontId="31" fillId="0" borderId="14" xfId="1" applyFont="1" applyFill="1" applyBorder="1" applyAlignment="1" applyProtection="1">
      <alignment horizontal="center" vertical="center"/>
    </xf>
    <xf numFmtId="44" fontId="31" fillId="0" borderId="26" xfId="1" applyFont="1" applyFill="1" applyBorder="1" applyAlignment="1" applyProtection="1">
      <alignment horizontal="center" vertical="center"/>
    </xf>
    <xf numFmtId="0" fontId="30" fillId="0" borderId="40" xfId="0" applyFont="1" applyBorder="1" applyAlignment="1">
      <alignment horizontal="left"/>
    </xf>
    <xf numFmtId="8" fontId="31" fillId="0" borderId="48" xfId="0" applyNumberFormat="1" applyFont="1" applyBorder="1" applyAlignment="1">
      <alignment horizontal="center" vertical="center"/>
    </xf>
    <xf numFmtId="44" fontId="31" fillId="0" borderId="46" xfId="1" applyFont="1" applyFill="1" applyBorder="1" applyAlignment="1" applyProtection="1">
      <alignment horizontal="center" vertical="center"/>
    </xf>
    <xf numFmtId="44" fontId="31" fillId="0" borderId="44" xfId="1" applyFont="1" applyFill="1" applyBorder="1" applyAlignment="1" applyProtection="1">
      <alignment horizontal="center" vertical="center"/>
    </xf>
    <xf numFmtId="165" fontId="32" fillId="0" borderId="19" xfId="0" applyNumberFormat="1" applyFont="1" applyBorder="1" applyAlignment="1">
      <alignment horizontal="center" vertical="center"/>
    </xf>
    <xf numFmtId="8" fontId="32" fillId="0" borderId="7" xfId="0" applyNumberFormat="1" applyFont="1" applyBorder="1" applyAlignment="1">
      <alignment horizontal="center" vertical="center"/>
    </xf>
    <xf numFmtId="8" fontId="32" fillId="0" borderId="50" xfId="0" applyNumberFormat="1" applyFont="1" applyBorder="1" applyAlignment="1">
      <alignment horizontal="center" vertical="center"/>
    </xf>
    <xf numFmtId="44" fontId="31" fillId="0" borderId="15" xfId="1" applyFont="1" applyFill="1" applyBorder="1" applyAlignment="1" applyProtection="1">
      <alignment horizontal="center" vertical="center"/>
    </xf>
    <xf numFmtId="44" fontId="31" fillId="0" borderId="16" xfId="1" applyFont="1" applyFill="1" applyBorder="1" applyAlignment="1" applyProtection="1">
      <alignment horizontal="center" vertical="center"/>
    </xf>
    <xf numFmtId="44" fontId="31" fillId="0" borderId="5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8" fontId="4" fillId="0" borderId="17" xfId="0" applyNumberFormat="1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11" fillId="0" borderId="18" xfId="0" applyNumberFormat="1" applyFont="1" applyBorder="1" applyAlignment="1">
      <alignment horizontal="center"/>
    </xf>
    <xf numFmtId="8" fontId="11" fillId="0" borderId="0" xfId="0" applyNumberFormat="1" applyFont="1" applyAlignment="1">
      <alignment horizontal="center"/>
    </xf>
    <xf numFmtId="8" fontId="11" fillId="0" borderId="8" xfId="0" applyNumberFormat="1" applyFont="1" applyBorder="1" applyAlignment="1">
      <alignment horizontal="center"/>
    </xf>
    <xf numFmtId="0" fontId="10" fillId="0" borderId="16" xfId="0" applyFont="1" applyBorder="1"/>
    <xf numFmtId="44" fontId="10" fillId="0" borderId="24" xfId="1" applyFont="1" applyFill="1" applyBorder="1" applyAlignment="1" applyProtection="1">
      <alignment horizontal="center"/>
    </xf>
    <xf numFmtId="8" fontId="10" fillId="0" borderId="24" xfId="1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left"/>
    </xf>
    <xf numFmtId="44" fontId="31" fillId="0" borderId="14" xfId="1" applyFont="1" applyFill="1" applyBorder="1" applyAlignment="1" applyProtection="1">
      <alignment horizontal="center"/>
    </xf>
    <xf numFmtId="8" fontId="31" fillId="0" borderId="19" xfId="0" applyNumberFormat="1" applyFont="1" applyBorder="1" applyAlignment="1">
      <alignment horizontal="center"/>
    </xf>
    <xf numFmtId="8" fontId="31" fillId="0" borderId="0" xfId="0" applyNumberFormat="1" applyFont="1" applyAlignment="1">
      <alignment horizontal="center"/>
    </xf>
    <xf numFmtId="44" fontId="31" fillId="0" borderId="26" xfId="1" applyFont="1" applyFill="1" applyBorder="1" applyAlignment="1" applyProtection="1">
      <alignment horizontal="center"/>
    </xf>
    <xf numFmtId="44" fontId="31" fillId="0" borderId="21" xfId="1" applyFont="1" applyFill="1" applyBorder="1" applyAlignment="1" applyProtection="1">
      <alignment horizontal="center"/>
    </xf>
    <xf numFmtId="8" fontId="31" fillId="0" borderId="33" xfId="0" applyNumberFormat="1" applyFont="1" applyBorder="1" applyAlignment="1">
      <alignment horizontal="center"/>
    </xf>
    <xf numFmtId="44" fontId="31" fillId="0" borderId="22" xfId="1" applyFont="1" applyFill="1" applyBorder="1" applyAlignment="1" applyProtection="1">
      <alignment horizontal="center"/>
    </xf>
    <xf numFmtId="165" fontId="32" fillId="0" borderId="49" xfId="0" applyNumberFormat="1" applyFont="1" applyBorder="1" applyAlignment="1">
      <alignment horizontal="left" vertical="center"/>
    </xf>
    <xf numFmtId="165" fontId="32" fillId="0" borderId="51" xfId="0" applyNumberFormat="1" applyFont="1" applyBorder="1" applyAlignment="1">
      <alignment horizontal="center" vertical="center"/>
    </xf>
    <xf numFmtId="8" fontId="32" fillId="0" borderId="31" xfId="0" applyNumberFormat="1" applyFont="1" applyBorder="1" applyAlignment="1">
      <alignment horizontal="center"/>
    </xf>
    <xf numFmtId="8" fontId="32" fillId="0" borderId="11" xfId="0" applyNumberFormat="1" applyFont="1" applyBorder="1" applyAlignment="1">
      <alignment horizontal="center"/>
    </xf>
    <xf numFmtId="8" fontId="32" fillId="0" borderId="37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2" fillId="0" borderId="5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9" fontId="4" fillId="5" borderId="14" xfId="2" applyFont="1" applyFill="1" applyBorder="1" applyAlignment="1" applyProtection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9" fontId="15" fillId="0" borderId="16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9" fontId="4" fillId="5" borderId="14" xfId="2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9" fontId="4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165" fontId="4" fillId="0" borderId="15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10" fillId="0" borderId="4" xfId="0" applyFont="1" applyBorder="1"/>
    <xf numFmtId="0" fontId="4" fillId="0" borderId="53" xfId="0" applyFont="1" applyBorder="1" applyAlignment="1">
      <alignment horizontal="left" vertical="center"/>
    </xf>
    <xf numFmtId="2" fontId="4" fillId="0" borderId="53" xfId="0" applyNumberFormat="1" applyFont="1" applyBorder="1" applyAlignment="1">
      <alignment horizontal="center" vertical="center"/>
    </xf>
    <xf numFmtId="2" fontId="4" fillId="0" borderId="52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54" xfId="0" applyNumberFormat="1" applyFont="1" applyBorder="1" applyAlignment="1">
      <alignment horizontal="center" vertical="center"/>
    </xf>
    <xf numFmtId="0" fontId="10" fillId="0" borderId="0" xfId="0" applyFont="1"/>
    <xf numFmtId="2" fontId="4" fillId="0" borderId="1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/>
    </xf>
    <xf numFmtId="2" fontId="4" fillId="0" borderId="53" xfId="0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0" fontId="32" fillId="5" borderId="43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8" fontId="34" fillId="0" borderId="15" xfId="0" applyNumberFormat="1" applyFont="1" applyBorder="1" applyAlignment="1">
      <alignment horizontal="center" vertical="center"/>
    </xf>
    <xf numFmtId="165" fontId="30" fillId="0" borderId="38" xfId="0" applyNumberFormat="1" applyFont="1" applyBorder="1" applyAlignment="1">
      <alignment horizontal="left" vertical="center" indent="2"/>
    </xf>
    <xf numFmtId="0" fontId="7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165" fontId="32" fillId="0" borderId="60" xfId="0" applyNumberFormat="1" applyFont="1" applyBorder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44" fontId="35" fillId="0" borderId="45" xfId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8" fontId="18" fillId="0" borderId="29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 vertical="center"/>
    </xf>
    <xf numFmtId="2" fontId="18" fillId="0" borderId="5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9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9" fontId="18" fillId="0" borderId="16" xfId="0" applyNumberFormat="1" applyFont="1" applyBorder="1" applyAlignment="1">
      <alignment horizontal="center"/>
    </xf>
    <xf numFmtId="9" fontId="18" fillId="0" borderId="16" xfId="2" applyFont="1" applyFill="1" applyBorder="1" applyAlignment="1" applyProtection="1">
      <alignment horizontal="center" vertical="center"/>
    </xf>
    <xf numFmtId="9" fontId="18" fillId="0" borderId="16" xfId="2" applyFont="1" applyFill="1" applyBorder="1" applyAlignment="1">
      <alignment horizontal="center"/>
    </xf>
    <xf numFmtId="44" fontId="35" fillId="0" borderId="17" xfId="1" applyFont="1" applyFill="1" applyBorder="1" applyAlignment="1" applyProtection="1">
      <alignment horizontal="center" vertical="center"/>
    </xf>
    <xf numFmtId="8" fontId="35" fillId="0" borderId="19" xfId="0" applyNumberFormat="1" applyFont="1" applyBorder="1" applyAlignment="1">
      <alignment horizontal="center" vertical="center"/>
    </xf>
    <xf numFmtId="44" fontId="35" fillId="0" borderId="32" xfId="1" applyFont="1" applyFill="1" applyBorder="1" applyAlignment="1" applyProtection="1">
      <alignment horizontal="center" vertical="center"/>
    </xf>
    <xf numFmtId="8" fontId="35" fillId="0" borderId="29" xfId="0" applyNumberFormat="1" applyFont="1" applyBorder="1" applyAlignment="1">
      <alignment horizontal="center" vertical="center"/>
    </xf>
    <xf numFmtId="0" fontId="3" fillId="0" borderId="7" xfId="0" applyFont="1" applyBorder="1"/>
    <xf numFmtId="8" fontId="3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7" fillId="5" borderId="14" xfId="2" applyFont="1" applyFill="1" applyBorder="1" applyAlignment="1" applyProtection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9" fontId="17" fillId="0" borderId="16" xfId="0" applyNumberFormat="1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0" fontId="7" fillId="5" borderId="4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7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6" fillId="7" borderId="28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left" vertical="center" indent="3"/>
    </xf>
    <xf numFmtId="0" fontId="3" fillId="7" borderId="20" xfId="0" applyFont="1" applyFill="1" applyBorder="1" applyAlignment="1">
      <alignment horizontal="left" vertical="center" indent="3"/>
    </xf>
    <xf numFmtId="0" fontId="0" fillId="0" borderId="4" xfId="0" applyBorder="1"/>
    <xf numFmtId="0" fontId="0" fillId="7" borderId="4" xfId="0" applyFill="1" applyBorder="1"/>
    <xf numFmtId="0" fontId="16" fillId="8" borderId="10" xfId="0" applyFont="1" applyFill="1" applyBorder="1"/>
    <xf numFmtId="0" fontId="16" fillId="8" borderId="11" xfId="0" applyFont="1" applyFill="1" applyBorder="1"/>
    <xf numFmtId="0" fontId="16" fillId="8" borderId="6" xfId="0" applyFont="1" applyFill="1" applyBorder="1"/>
    <xf numFmtId="0" fontId="15" fillId="8" borderId="4" xfId="0" applyFont="1" applyFill="1" applyBorder="1"/>
    <xf numFmtId="0" fontId="15" fillId="8" borderId="0" xfId="0" applyFont="1" applyFill="1"/>
    <xf numFmtId="0" fontId="14" fillId="8" borderId="5" xfId="0" applyFont="1" applyFill="1" applyBorder="1"/>
    <xf numFmtId="0" fontId="37" fillId="8" borderId="4" xfId="0" applyFont="1" applyFill="1" applyBorder="1"/>
    <xf numFmtId="0" fontId="37" fillId="8" borderId="0" xfId="0" applyFont="1" applyFill="1"/>
    <xf numFmtId="0" fontId="37" fillId="8" borderId="5" xfId="0" applyFont="1" applyFill="1" applyBorder="1"/>
    <xf numFmtId="0" fontId="37" fillId="8" borderId="10" xfId="0" applyFont="1" applyFill="1" applyBorder="1"/>
    <xf numFmtId="0" fontId="37" fillId="8" borderId="11" xfId="0" applyFont="1" applyFill="1" applyBorder="1"/>
    <xf numFmtId="0" fontId="37" fillId="8" borderId="6" xfId="0" applyFont="1" applyFill="1" applyBorder="1"/>
    <xf numFmtId="0" fontId="32" fillId="5" borderId="41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165" fontId="10" fillId="0" borderId="41" xfId="0" applyNumberFormat="1" applyFont="1" applyBorder="1" applyAlignment="1">
      <alignment horizontal="left" vertical="center"/>
    </xf>
    <xf numFmtId="0" fontId="30" fillId="0" borderId="39" xfId="0" applyFont="1" applyBorder="1" applyAlignment="1">
      <alignment horizontal="left"/>
    </xf>
    <xf numFmtId="0" fontId="38" fillId="0" borderId="63" xfId="0" applyFont="1" applyBorder="1" applyAlignment="1">
      <alignment horizontal="left"/>
    </xf>
    <xf numFmtId="0" fontId="40" fillId="0" borderId="36" xfId="0" applyFont="1" applyBorder="1" applyAlignment="1">
      <alignment horizontal="left"/>
    </xf>
    <xf numFmtId="0" fontId="10" fillId="0" borderId="41" xfId="0" applyFont="1" applyBorder="1"/>
    <xf numFmtId="0" fontId="10" fillId="0" borderId="36" xfId="0" applyFont="1" applyBorder="1"/>
    <xf numFmtId="0" fontId="30" fillId="0" borderId="36" xfId="0" applyFont="1" applyBorder="1" applyAlignment="1">
      <alignment horizontal="left"/>
    </xf>
    <xf numFmtId="0" fontId="39" fillId="0" borderId="63" xfId="0" applyFont="1" applyBorder="1"/>
    <xf numFmtId="0" fontId="41" fillId="0" borderId="38" xfId="0" applyFont="1" applyBorder="1"/>
    <xf numFmtId="165" fontId="39" fillId="0" borderId="63" xfId="0" applyNumberFormat="1" applyFont="1" applyBorder="1" applyAlignment="1">
      <alignment horizontal="left" vertical="center"/>
    </xf>
    <xf numFmtId="165" fontId="41" fillId="0" borderId="49" xfId="0" applyNumberFormat="1" applyFont="1" applyBorder="1" applyAlignment="1">
      <alignment horizontal="left" vertical="center"/>
    </xf>
    <xf numFmtId="8" fontId="35" fillId="0" borderId="14" xfId="1" applyNumberFormat="1" applyFont="1" applyFill="1" applyBorder="1" applyAlignment="1" applyProtection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44" fontId="35" fillId="0" borderId="14" xfId="0" applyNumberFormat="1" applyFont="1" applyBorder="1" applyAlignment="1">
      <alignment horizontal="center"/>
    </xf>
    <xf numFmtId="8" fontId="35" fillId="0" borderId="15" xfId="0" applyNumberFormat="1" applyFont="1" applyBorder="1" applyAlignment="1">
      <alignment horizontal="center" vertical="center"/>
    </xf>
    <xf numFmtId="44" fontId="35" fillId="0" borderId="14" xfId="1" applyFont="1" applyFill="1" applyBorder="1" applyAlignment="1" applyProtection="1">
      <alignment horizontal="center" vertical="center"/>
    </xf>
    <xf numFmtId="44" fontId="36" fillId="0" borderId="14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/>
    </xf>
    <xf numFmtId="0" fontId="8" fillId="3" borderId="11" xfId="0" applyFont="1" applyFill="1" applyBorder="1" applyAlignment="1">
      <alignment horizontal="right"/>
    </xf>
    <xf numFmtId="0" fontId="10" fillId="3" borderId="0" xfId="0" applyFont="1" applyFill="1" applyProtection="1">
      <protection locked="0"/>
    </xf>
    <xf numFmtId="0" fontId="34" fillId="0" borderId="0" xfId="0" applyFont="1" applyAlignment="1">
      <alignment horizontal="center"/>
    </xf>
    <xf numFmtId="0" fontId="28" fillId="0" borderId="0" xfId="0" applyFont="1" applyAlignment="1" applyProtection="1">
      <alignment horizontal="center"/>
      <protection locked="0"/>
    </xf>
    <xf numFmtId="165" fontId="28" fillId="0" borderId="0" xfId="1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/>
    </xf>
    <xf numFmtId="2" fontId="28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10" fillId="0" borderId="0" xfId="0" applyNumberFormat="1" applyFont="1" applyAlignment="1">
      <alignment horizontal="center"/>
    </xf>
    <xf numFmtId="6" fontId="28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44" fontId="35" fillId="0" borderId="29" xfId="1" applyFont="1" applyFill="1" applyBorder="1" applyAlignment="1" applyProtection="1">
      <alignment horizontal="center" vertical="center"/>
    </xf>
    <xf numFmtId="44" fontId="29" fillId="0" borderId="59" xfId="1" applyFont="1" applyFill="1" applyBorder="1" applyAlignment="1" applyProtection="1">
      <alignment horizontal="center" vertical="center"/>
    </xf>
    <xf numFmtId="44" fontId="13" fillId="0" borderId="16" xfId="1" applyFont="1" applyFill="1" applyBorder="1" applyAlignment="1" applyProtection="1">
      <alignment horizontal="center" vertical="center"/>
    </xf>
    <xf numFmtId="44" fontId="13" fillId="0" borderId="5" xfId="1" applyFont="1" applyFill="1" applyBorder="1" applyAlignment="1" applyProtection="1">
      <alignment horizontal="center" vertical="center"/>
    </xf>
    <xf numFmtId="0" fontId="13" fillId="0" borderId="54" xfId="0" applyFont="1" applyBorder="1" applyAlignment="1">
      <alignment vertical="center"/>
    </xf>
    <xf numFmtId="8" fontId="10" fillId="0" borderId="5" xfId="0" applyNumberFormat="1" applyFont="1" applyBorder="1" applyAlignment="1">
      <alignment horizontal="center" vertical="center"/>
    </xf>
    <xf numFmtId="8" fontId="10" fillId="0" borderId="5" xfId="0" applyNumberFormat="1" applyFont="1" applyBorder="1" applyAlignment="1">
      <alignment horizontal="center"/>
    </xf>
    <xf numFmtId="44" fontId="13" fillId="0" borderId="64" xfId="1" applyFont="1" applyFill="1" applyBorder="1" applyAlignment="1" applyProtection="1">
      <alignment horizontal="center" vertical="center"/>
    </xf>
    <xf numFmtId="0" fontId="28" fillId="6" borderId="14" xfId="0" applyFont="1" applyFill="1" applyBorder="1" applyAlignment="1" applyProtection="1">
      <alignment horizontal="center"/>
      <protection locked="0"/>
    </xf>
    <xf numFmtId="0" fontId="28" fillId="6" borderId="26" xfId="0" applyFont="1" applyFill="1" applyBorder="1" applyAlignment="1" applyProtection="1">
      <alignment horizontal="center"/>
      <protection locked="0"/>
    </xf>
    <xf numFmtId="0" fontId="34" fillId="0" borderId="1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3"/>
    </xf>
    <xf numFmtId="0" fontId="3" fillId="0" borderId="5" xfId="0" applyFont="1" applyBorder="1" applyAlignment="1">
      <alignment horizontal="left" vertical="center" indent="3"/>
    </xf>
    <xf numFmtId="8" fontId="35" fillId="0" borderId="25" xfId="0" applyNumberFormat="1" applyFont="1" applyBorder="1" applyAlignment="1">
      <alignment horizontal="center" vertical="center"/>
    </xf>
    <xf numFmtId="8" fontId="11" fillId="0" borderId="25" xfId="0" applyNumberFormat="1" applyFont="1" applyBorder="1" applyAlignment="1">
      <alignment horizontal="center" vertical="center"/>
    </xf>
    <xf numFmtId="8" fontId="11" fillId="0" borderId="27" xfId="0" applyNumberFormat="1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center" vertical="center"/>
    </xf>
    <xf numFmtId="8" fontId="11" fillId="0" borderId="18" xfId="0" applyNumberFormat="1" applyFont="1" applyBorder="1" applyAlignment="1">
      <alignment horizontal="center" vertical="center"/>
    </xf>
    <xf numFmtId="8" fontId="11" fillId="0" borderId="8" xfId="0" applyNumberFormat="1" applyFont="1" applyBorder="1" applyAlignment="1">
      <alignment horizontal="center" vertical="center"/>
    </xf>
    <xf numFmtId="8" fontId="11" fillId="0" borderId="26" xfId="0" applyNumberFormat="1" applyFont="1" applyBorder="1" applyAlignment="1">
      <alignment horizontal="center" vertical="center"/>
    </xf>
    <xf numFmtId="2" fontId="28" fillId="6" borderId="14" xfId="1" applyNumberFormat="1" applyFont="1" applyFill="1" applyBorder="1" applyAlignment="1" applyProtection="1">
      <alignment horizontal="center" vertical="center"/>
      <protection locked="0"/>
    </xf>
    <xf numFmtId="44" fontId="18" fillId="0" borderId="29" xfId="0" applyNumberFormat="1" applyFont="1" applyBorder="1" applyAlignment="1">
      <alignment horizontal="center" vertical="center"/>
    </xf>
    <xf numFmtId="44" fontId="32" fillId="0" borderId="29" xfId="0" applyNumberFormat="1" applyFont="1" applyBorder="1" applyAlignment="1">
      <alignment horizontal="center" vertical="center"/>
    </xf>
    <xf numFmtId="8" fontId="35" fillId="0" borderId="33" xfId="1" applyNumberFormat="1" applyFont="1" applyFill="1" applyBorder="1" applyAlignment="1" applyProtection="1">
      <alignment horizontal="center" vertical="center"/>
    </xf>
    <xf numFmtId="43" fontId="35" fillId="0" borderId="14" xfId="4" applyFont="1" applyFill="1" applyBorder="1" applyAlignment="1" applyProtection="1">
      <alignment horizontal="center" vertical="center"/>
    </xf>
    <xf numFmtId="43" fontId="28" fillId="6" borderId="14" xfId="4" applyFont="1" applyFill="1" applyBorder="1" applyAlignment="1" applyProtection="1">
      <alignment horizontal="center"/>
      <protection locked="0"/>
    </xf>
    <xf numFmtId="8" fontId="13" fillId="0" borderId="54" xfId="0" applyNumberFormat="1" applyFont="1" applyBorder="1" applyAlignment="1">
      <alignment horizontal="center" vertical="center"/>
    </xf>
    <xf numFmtId="8" fontId="10" fillId="0" borderId="54" xfId="0" applyNumberFormat="1" applyFont="1" applyBorder="1" applyAlignment="1">
      <alignment horizontal="center" vertical="center"/>
    </xf>
    <xf numFmtId="0" fontId="42" fillId="0" borderId="0" xfId="3" applyFont="1" applyFill="1" applyProtection="1"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8" borderId="28" xfId="0" applyFont="1" applyFill="1" applyBorder="1" applyAlignment="1" applyProtection="1">
      <alignment horizontal="center"/>
      <protection locked="0"/>
    </xf>
    <xf numFmtId="0" fontId="15" fillId="8" borderId="13" xfId="0" applyFont="1" applyFill="1" applyBorder="1" applyAlignment="1" applyProtection="1">
      <alignment horizontal="center"/>
      <protection locked="0"/>
    </xf>
    <xf numFmtId="0" fontId="15" fillId="8" borderId="2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/>
      <protection locked="0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10" fillId="0" borderId="41" xfId="0" applyNumberFormat="1" applyFont="1" applyBorder="1" applyAlignment="1">
      <alignment horizontal="left" vertical="center"/>
    </xf>
    <xf numFmtId="165" fontId="10" fillId="0" borderId="40" xfId="0" applyNumberFormat="1" applyFont="1" applyBorder="1" applyAlignment="1">
      <alignment horizontal="left" vertical="center"/>
    </xf>
    <xf numFmtId="0" fontId="7" fillId="6" borderId="55" xfId="0" applyFont="1" applyFill="1" applyBorder="1" applyAlignment="1" applyProtection="1">
      <alignment horizontal="center"/>
      <protection locked="0"/>
    </xf>
    <xf numFmtId="0" fontId="7" fillId="6" borderId="56" xfId="0" applyFont="1" applyFill="1" applyBorder="1" applyAlignment="1" applyProtection="1">
      <alignment horizontal="center"/>
      <protection locked="0"/>
    </xf>
    <xf numFmtId="0" fontId="7" fillId="6" borderId="58" xfId="0" applyFont="1" applyFill="1" applyBorder="1" applyAlignment="1" applyProtection="1">
      <alignment horizontal="center"/>
      <protection locked="0"/>
    </xf>
    <xf numFmtId="0" fontId="7" fillId="6" borderId="57" xfId="0" applyFont="1" applyFill="1" applyBorder="1" applyAlignment="1" applyProtection="1">
      <alignment horizontal="center"/>
      <protection locked="0"/>
    </xf>
    <xf numFmtId="165" fontId="10" fillId="0" borderId="16" xfId="0" applyNumberFormat="1" applyFont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/>
    </xf>
    <xf numFmtId="9" fontId="11" fillId="3" borderId="16" xfId="0" applyNumberFormat="1" applyFont="1" applyFill="1" applyBorder="1" applyAlignment="1">
      <alignment horizontal="center"/>
    </xf>
    <xf numFmtId="9" fontId="15" fillId="2" borderId="0" xfId="0" applyNumberFormat="1" applyFont="1" applyFill="1" applyAlignment="1">
      <alignment horizontal="center" vertical="center"/>
    </xf>
    <xf numFmtId="9" fontId="15" fillId="2" borderId="16" xfId="0" applyNumberFormat="1" applyFont="1" applyFill="1" applyBorder="1" applyAlignment="1">
      <alignment horizontal="center" vertical="center"/>
    </xf>
    <xf numFmtId="9" fontId="15" fillId="2" borderId="5" xfId="0" applyNumberFormat="1" applyFont="1" applyFill="1" applyBorder="1" applyAlignment="1">
      <alignment horizontal="center" vertical="center"/>
    </xf>
    <xf numFmtId="9" fontId="11" fillId="3" borderId="0" xfId="0" applyNumberFormat="1" applyFont="1" applyFill="1" applyAlignment="1">
      <alignment horizontal="center" vertical="center"/>
    </xf>
    <xf numFmtId="9" fontId="11" fillId="3" borderId="16" xfId="0" applyNumberFormat="1" applyFont="1" applyFill="1" applyBorder="1" applyAlignment="1">
      <alignment horizontal="center" vertical="center"/>
    </xf>
    <xf numFmtId="9" fontId="11" fillId="3" borderId="5" xfId="0" applyNumberFormat="1" applyFont="1" applyFill="1" applyBorder="1" applyAlignment="1">
      <alignment horizontal="center" vertical="center"/>
    </xf>
    <xf numFmtId="9" fontId="15" fillId="4" borderId="0" xfId="0" applyNumberFormat="1" applyFont="1" applyFill="1" applyAlignment="1">
      <alignment horizontal="center" vertical="center"/>
    </xf>
    <xf numFmtId="9" fontId="15" fillId="4" borderId="16" xfId="0" applyNumberFormat="1" applyFont="1" applyFill="1" applyBorder="1" applyAlignment="1">
      <alignment horizontal="center" vertical="center"/>
    </xf>
    <xf numFmtId="9" fontId="15" fillId="4" borderId="5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Alignment="1">
      <alignment horizontal="center"/>
    </xf>
    <xf numFmtId="9" fontId="15" fillId="2" borderId="16" xfId="0" applyNumberFormat="1" applyFont="1" applyFill="1" applyBorder="1" applyAlignment="1">
      <alignment horizontal="center"/>
    </xf>
    <xf numFmtId="9" fontId="15" fillId="4" borderId="0" xfId="0" applyNumberFormat="1" applyFont="1" applyFill="1" applyAlignment="1">
      <alignment horizontal="center"/>
    </xf>
    <xf numFmtId="9" fontId="15" fillId="4" borderId="16" xfId="0" applyNumberFormat="1" applyFont="1" applyFill="1" applyBorder="1" applyAlignment="1">
      <alignment horizontal="center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3" xfId="0" applyFont="1" applyFill="1" applyBorder="1" applyAlignment="1" applyProtection="1">
      <alignment horizontal="center"/>
      <protection locked="0"/>
    </xf>
    <xf numFmtId="9" fontId="17" fillId="4" borderId="7" xfId="0" applyNumberFormat="1" applyFont="1" applyFill="1" applyBorder="1" applyAlignment="1">
      <alignment horizontal="center"/>
    </xf>
    <xf numFmtId="9" fontId="17" fillId="4" borderId="18" xfId="0" applyNumberFormat="1" applyFont="1" applyFill="1" applyBorder="1" applyAlignment="1">
      <alignment horizontal="center"/>
    </xf>
    <xf numFmtId="9" fontId="17" fillId="2" borderId="0" xfId="0" applyNumberFormat="1" applyFont="1" applyFill="1" applyAlignment="1">
      <alignment horizontal="center"/>
    </xf>
    <xf numFmtId="9" fontId="17" fillId="2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9" fontId="6" fillId="3" borderId="16" xfId="0" applyNumberFormat="1" applyFont="1" applyFill="1" applyBorder="1" applyAlignment="1">
      <alignment horizontal="center"/>
    </xf>
    <xf numFmtId="9" fontId="17" fillId="4" borderId="0" xfId="0" applyNumberFormat="1" applyFont="1" applyFill="1" applyAlignment="1">
      <alignment horizontal="center"/>
    </xf>
    <xf numFmtId="9" fontId="17" fillId="4" borderId="16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9" fontId="6" fillId="3" borderId="16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17" fillId="4" borderId="0" xfId="0" applyNumberFormat="1" applyFont="1" applyFill="1" applyAlignment="1">
      <alignment horizontal="center" vertical="center"/>
    </xf>
    <xf numFmtId="9" fontId="17" fillId="4" borderId="16" xfId="0" applyNumberFormat="1" applyFont="1" applyFill="1" applyBorder="1" applyAlignment="1">
      <alignment horizontal="center" vertical="center"/>
    </xf>
    <xf numFmtId="9" fontId="17" fillId="4" borderId="5" xfId="0" applyNumberFormat="1" applyFont="1" applyFill="1" applyBorder="1" applyAlignment="1">
      <alignment horizontal="center" vertical="center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17" fillId="2" borderId="0" xfId="0" applyNumberFormat="1" applyFont="1" applyFill="1" applyAlignment="1">
      <alignment horizontal="center" vertical="center"/>
    </xf>
    <xf numFmtId="9" fontId="17" fillId="2" borderId="16" xfId="0" applyNumberFormat="1" applyFont="1" applyFill="1" applyBorder="1" applyAlignment="1">
      <alignment horizontal="center" vertical="center"/>
    </xf>
    <xf numFmtId="9" fontId="17" fillId="2" borderId="5" xfId="0" applyNumberFormat="1" applyFont="1" applyFill="1" applyBorder="1" applyAlignment="1">
      <alignment horizontal="center" vertical="center"/>
    </xf>
    <xf numFmtId="0" fontId="15" fillId="8" borderId="4" xfId="0" applyFont="1" applyFill="1" applyBorder="1" applyAlignment="1" applyProtection="1">
      <alignment horizontal="center"/>
      <protection locked="0"/>
    </xf>
    <xf numFmtId="0" fontId="15" fillId="8" borderId="0" xfId="0" applyFont="1" applyFill="1" applyAlignment="1" applyProtection="1">
      <alignment horizontal="center"/>
      <protection locked="0"/>
    </xf>
    <xf numFmtId="0" fontId="15" fillId="8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8453B"/>
      <color rgb="FFF2C400"/>
      <color rgb="FF0DB14B"/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(Farrow to Wean)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(Main)'!$D$23:$D$47,'Livestock Budget (Main)'!$D$52:$D$57)</c15:sqref>
                  </c15:fullRef>
                </c:ext>
              </c:extLst>
              <c:f>('Livestock Budget (Main)'!$D$23:$D$25,'Livestock Budget (Main)'!$D$27:$D$34,'Livestock Budget (Main)'!$D$36:$D$37,'Livestock Budget (Main)'!$D$39:$D$47,'Livestock Budget (Main)'!$D$52:$D$57)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D-484B-8789-D2B1AE73B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(Weaning to Finish)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(Main)'!$I$23:$I$47,'Livestock Budget (Main)'!$I$52:$I$57)</c15:sqref>
                  </c15:fullRef>
                </c:ext>
              </c:extLst>
              <c:f>('Livestock Budget (Main)'!$I$23:$I$25,'Livestock Budget (Main)'!$I$27:$I$34,'Livestock Budget (Main)'!$I$36:$I$37,'Livestock Budget (Main)'!$I$39:$I$47,'Livestock Budget (Main)'!$I$52:$I$57)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F-429C-BA92-D01B7814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Costs (Finish Feeder Pigs)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(Main)'!$N$23:$N$47,'Livestock Budget (Main)'!$N$52:$N$57)</c15:sqref>
                  </c15:fullRef>
                </c:ext>
              </c:extLst>
              <c:f>('Livestock Budget (Main)'!$N$23:$N$25,'Livestock Budget (Main)'!$N$27:$N$34,'Livestock Budget (Main)'!$N$36:$N$37,'Livestock Budget (Main)'!$N$39:$N$47,'Livestock Budget (Main)'!$N$52:$N$57)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273-B755-362546EFA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(Main)'!$D$48,'Livestock Budget (Main)'!$I$48,'Livestock Budget (Main)'!$N$48)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1-4393-939C-D2F588E28F1B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</c:v>
              </c:pt>
            </c:strLit>
          </c:cat>
          <c:val>
            <c:numRef>
              <c:f>('Livestock Budget (Main)'!$D$58,'Livestock Budget (Main)'!$I$58,'Livestock Budget (Main)'!$N$58)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1-4393-939C-D2F588E28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tickLblSkip val="1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Costs</a:t>
            </a:r>
            <a:r>
              <a:rPr lang="en-US" b="1" baseline="0"/>
              <a:t> Per Head</a:t>
            </a:r>
            <a:r>
              <a:rPr lang="en-US" b="1"/>
              <a:t> (Farrow to Wean)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Cow Calf</c:v>
          </c:tx>
          <c:spPr>
            <a:solidFill>
              <a:srgbClr val="F2C4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(Main)'!$D$23:$D$47,'Livestock Budget (Main)'!$D$52:$D$57)</c15:sqref>
                  </c15:fullRef>
                </c:ext>
              </c:extLst>
              <c:f>('Livestock Budget (Main)'!$D$23:$D$25,'Livestock Budget (Main)'!$D$27:$D$34,'Livestock Budget (Main)'!$D$36:$D$37,'Livestock Budget (Main)'!$D$39:$D$47,'Livestock Budget (Main)'!$D$52:$D$57)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2-42EF-AB9F-17B79540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Costs Per Head </a:t>
            </a:r>
            <a:r>
              <a:rPr lang="en-US" b="1"/>
              <a:t>(Weaning to Finish)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Finishing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(Main)'!$I$23:$I$47,'Livestock Budget (Main)'!$I$52:$I$57)</c15:sqref>
                  </c15:fullRef>
                </c:ext>
              </c:extLst>
              <c:f>('Livestock Budget (Main)'!$I$23:$I$25,'Livestock Budget (Main)'!$I$27:$I$34,'Livestock Budget (Main)'!$I$36:$I$37,'Livestock Budget (Main)'!$I$39:$I$47,'Livestock Budget (Main)'!$I$52:$I$57)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4-4E6A-A31B-E81CD1068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Costs Per Head </a:t>
            </a:r>
            <a:r>
              <a:rPr lang="en-US" b="1"/>
              <a:t>(Finish Feeder Pigs)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Beef Backgrounding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('Livestock Budget (Main)'!$A$23:$A$47,'Livestock Budget (Main)'!$A$52:$A$57)</c15:sqref>
                  </c15:fullRef>
                </c:ext>
              </c:extLst>
              <c:f>('Livestock Budget (Main)'!$A$23:$A$25,'Livestock Budget (Main)'!$A$27:$A$34,'Livestock Budget (Main)'!$A$36:$A$37,'Livestock Budget (Main)'!$A$39:$A$47,'Livestock Budget (Main)'!$A$52:$A$57)</c:f>
              <c:strCache>
                <c:ptCount val="28"/>
                <c:pt idx="0">
                  <c:v>Purchased Livestock (i.e., pigs)</c:v>
                </c:pt>
                <c:pt idx="1">
                  <c:v>Protein, Vitamins, Minerals</c:v>
                </c:pt>
                <c:pt idx="2">
                  <c:v>Complete Ration</c:v>
                </c:pt>
                <c:pt idx="3">
                  <c:v>Corn</c:v>
                </c:pt>
                <c:pt idx="4">
                  <c:v>DDGs</c:v>
                </c:pt>
                <c:pt idx="5">
                  <c:v>Other Feed Stuffs</c:v>
                </c:pt>
                <c:pt idx="6">
                  <c:v>Breeding Fees</c:v>
                </c:pt>
                <c:pt idx="7">
                  <c:v>Veterinary</c:v>
                </c:pt>
                <c:pt idx="8">
                  <c:v>Supplies</c:v>
                </c:pt>
                <c:pt idx="9">
                  <c:v>Contract production expense</c:v>
                </c:pt>
                <c:pt idx="10">
                  <c:v>Gas/Fuel</c:v>
                </c:pt>
                <c:pt idx="11">
                  <c:v>Repair, Machinery</c:v>
                </c:pt>
                <c:pt idx="12">
                  <c:v>Repair, Buildings</c:v>
                </c:pt>
                <c:pt idx="13">
                  <c:v>Driver &amp; Equipment Hire</c:v>
                </c:pt>
                <c:pt idx="14">
                  <c:v>Equipment Hire</c:v>
                </c:pt>
                <c:pt idx="15">
                  <c:v>Miscellaneous</c:v>
                </c:pt>
                <c:pt idx="16">
                  <c:v>Freight &amp; Trucking</c:v>
                </c:pt>
                <c:pt idx="17">
                  <c:v>Marketing</c:v>
                </c:pt>
                <c:pt idx="18">
                  <c:v>Utilities</c:v>
                </c:pt>
                <c:pt idx="19">
                  <c:v>Hired Labor</c:v>
                </c:pt>
                <c:pt idx="20">
                  <c:v>Interest (Operating)</c:v>
                </c:pt>
                <c:pt idx="21">
                  <c:v>Other</c:v>
                </c:pt>
                <c:pt idx="22">
                  <c:v>Farm Insurance</c:v>
                </c:pt>
                <c:pt idx="23">
                  <c:v>Building Leases</c:v>
                </c:pt>
                <c:pt idx="24">
                  <c:v>Real Estate Taxes</c:v>
                </c:pt>
                <c:pt idx="25">
                  <c:v>Interest (Term)</c:v>
                </c:pt>
                <c:pt idx="26">
                  <c:v>Depreciation (Economic not Taxable)</c:v>
                </c:pt>
                <c:pt idx="27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('Livestock Budget (Main)'!$N$23:$N$47,'Livestock Budget (Main)'!$N$52:$N$57)</c15:sqref>
                  </c15:fullRef>
                </c:ext>
              </c:extLst>
              <c:f>('Livestock Budget (Main)'!$N$23:$N$25,'Livestock Budget (Main)'!$N$27:$N$34,'Livestock Budget (Main)'!$N$36:$N$37,'Livestock Budget (Main)'!$N$39:$N$47,'Livestock Budget (Main)'!$N$52:$N$57)</c:f>
              <c:numCache>
                <c:formatCode>_("$"* #,##0.00_);_("$"* \(#,##0.00\);_("$"* "-"??_);_(@_)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6-4AB1-81E0-F0BB974D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99205071"/>
        <c:axId val="942854095"/>
      </c:barChart>
      <c:catAx>
        <c:axId val="11992050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54095"/>
        <c:crosses val="autoZero"/>
        <c:auto val="1"/>
        <c:lblAlgn val="ctr"/>
        <c:lblOffset val="100"/>
        <c:noMultiLvlLbl val="0"/>
      </c:catAx>
      <c:valAx>
        <c:axId val="94285409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20507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Variable vs. Fixed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Variable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Pigs</c:v>
              </c:pt>
            </c:strLit>
          </c:cat>
          <c:val>
            <c:numRef>
              <c:f>('Livestock Budget (Main)'!$D$48,'Livestock Budget (Main)'!$I$48,'Livestock Budget (Main)'!$N$48)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C-41EB-BDC2-9C509C8A97F3}"/>
            </c:ext>
          </c:extLst>
        </c:ser>
        <c:ser>
          <c:idx val="1"/>
          <c:order val="1"/>
          <c:tx>
            <c:v>Fixed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Farrow to Wean</c:v>
              </c:pt>
              <c:pt idx="1">
                <c:v>Weaning to Finish</c:v>
              </c:pt>
              <c:pt idx="2">
                <c:v>Finish Feeder Pigs</c:v>
              </c:pt>
            </c:strLit>
          </c:cat>
          <c:val>
            <c:numRef>
              <c:f>('Livestock Budget (Main)'!$D$58,'Livestock Budget (Main)'!$I$58,'Livestock Budget (Main)'!$N$58)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C-41EB-BDC2-9C509C8A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9426143"/>
        <c:axId val="919426559"/>
      </c:barChart>
      <c:catAx>
        <c:axId val="91942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559"/>
        <c:crosses val="autoZero"/>
        <c:auto val="1"/>
        <c:lblAlgn val="ctr"/>
        <c:lblOffset val="100"/>
        <c:noMultiLvlLbl val="0"/>
      </c:catAx>
      <c:valAx>
        <c:axId val="919426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2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166687</xdr:rowOff>
    </xdr:from>
    <xdr:to>
      <xdr:col>2</xdr:col>
      <xdr:colOff>1607789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4768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40481</xdr:colOff>
      <xdr:row>1</xdr:row>
      <xdr:rowOff>157162</xdr:rowOff>
    </xdr:from>
    <xdr:to>
      <xdr:col>17</xdr:col>
      <xdr:colOff>1541114</xdr:colOff>
      <xdr:row>4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2EC2E3-ADB7-4529-A1DC-F01F637C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81" y="538162"/>
          <a:ext cx="27198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36678</xdr:colOff>
      <xdr:row>0</xdr:row>
      <xdr:rowOff>57150</xdr:rowOff>
    </xdr:from>
    <xdr:to>
      <xdr:col>0</xdr:col>
      <xdr:colOff>2663165</xdr:colOff>
      <xdr:row>2</xdr:row>
      <xdr:rowOff>159544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5687DA-33A7-42E7-8407-CE8C1939E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8" y="57150"/>
          <a:ext cx="2626487" cy="50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47624</xdr:colOff>
      <xdr:row>116</xdr:row>
      <xdr:rowOff>23815</xdr:rowOff>
    </xdr:from>
    <xdr:to>
      <xdr:col>5</xdr:col>
      <xdr:colOff>1197768</xdr:colOff>
      <xdr:row>144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B8B134-45DA-46D2-B7EA-058FE4260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202405</xdr:colOff>
      <xdr:row>116</xdr:row>
      <xdr:rowOff>23812</xdr:rowOff>
    </xdr:from>
    <xdr:to>
      <xdr:col>15</xdr:col>
      <xdr:colOff>531018</xdr:colOff>
      <xdr:row>144</xdr:row>
      <xdr:rowOff>122872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E6A4D22-E3BA-4B8E-8DE7-1610168E2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</xdr:colOff>
      <xdr:row>145</xdr:row>
      <xdr:rowOff>16667</xdr:rowOff>
    </xdr:from>
    <xdr:to>
      <xdr:col>5</xdr:col>
      <xdr:colOff>1197768</xdr:colOff>
      <xdr:row>173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DA60CF-AE9A-4344-929E-1B0035A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18</xdr:col>
      <xdr:colOff>209550</xdr:colOff>
      <xdr:row>8</xdr:row>
      <xdr:rowOff>100012</xdr:rowOff>
    </xdr:from>
    <xdr:ext cx="2681733" cy="519113"/>
    <xdr:pic>
      <xdr:nvPicPr>
        <xdr:cNvPr id="9" name="Picture 8">
          <a:extLst>
            <a:ext uri="{FF2B5EF4-FFF2-40B4-BE49-F238E27FC236}">
              <a16:creationId xmlns:a16="http://schemas.microsoft.com/office/drawing/2014/main" id="{83A3BBA4-CB3E-4824-B4D7-A0CF37BA1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2950" y="1671637"/>
          <a:ext cx="2681733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180975</xdr:colOff>
      <xdr:row>154</xdr:row>
      <xdr:rowOff>185737</xdr:rowOff>
    </xdr:from>
    <xdr:to>
      <xdr:col>15</xdr:col>
      <xdr:colOff>552450</xdr:colOff>
      <xdr:row>173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AD488D-60E8-4A9F-91AE-3E38CC523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10</xdr:col>
      <xdr:colOff>304800</xdr:colOff>
      <xdr:row>29</xdr:row>
      <xdr:rowOff>123822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DF728D-E4A2-48AA-B393-3DA4CF36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1</xdr:row>
      <xdr:rowOff>20955</xdr:rowOff>
    </xdr:from>
    <xdr:to>
      <xdr:col>20</xdr:col>
      <xdr:colOff>581024</xdr:colOff>
      <xdr:row>29</xdr:row>
      <xdr:rowOff>120015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0BFEFE-9C45-4FD3-B1E5-A452E1BFD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7620</xdr:rowOff>
    </xdr:from>
    <xdr:to>
      <xdr:col>10</xdr:col>
      <xdr:colOff>259080</xdr:colOff>
      <xdr:row>59</xdr:row>
      <xdr:rowOff>133828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ADC213-1689-4A3D-8D48-262D54B49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297180</xdr:colOff>
      <xdr:row>40</xdr:row>
      <xdr:rowOff>182880</xdr:rowOff>
    </xdr:from>
    <xdr:to>
      <xdr:col>20</xdr:col>
      <xdr:colOff>571500</xdr:colOff>
      <xdr:row>59</xdr:row>
      <xdr:rowOff>140017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4B6860-2D99-4418-AE9A-832873764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25</xdr:row>
      <xdr:rowOff>0</xdr:rowOff>
    </xdr:from>
    <xdr:to>
      <xdr:col>5</xdr:col>
      <xdr:colOff>1391413</xdr:colOff>
      <xdr:row>55</xdr:row>
      <xdr:rowOff>19387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F980-20E1-4E3F-9BD6-18A4F54F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" y="4876800"/>
          <a:ext cx="5468113" cy="5734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ortej/Documents/Field%20Corn%20(Jon)%20-%20New%20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Loss"/>
      <sheetName val="Operational"/>
      <sheetName val="Seed &amp; Chem"/>
      <sheetName val="Starter Fertilizer"/>
      <sheetName val="Fertilizer"/>
      <sheetName val="Plant Health"/>
      <sheetName val="Land"/>
      <sheetName val="Loans"/>
      <sheetName val="Fertilizer Master List"/>
      <sheetName val="Chemical Master List"/>
      <sheetName val="Product Pricing"/>
      <sheetName val="Chemical Rate Chart"/>
      <sheetName val="Grain Handling"/>
    </sheetNames>
    <sheetDataSet>
      <sheetData sheetId="0" refreshError="1"/>
      <sheetData sheetId="1">
        <row r="12">
          <cell r="F12">
            <v>145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None</v>
          </cell>
        </row>
      </sheetData>
      <sheetData sheetId="10">
        <row r="2">
          <cell r="A2" t="str">
            <v>None</v>
          </cell>
        </row>
      </sheetData>
      <sheetData sheetId="11">
        <row r="3">
          <cell r="M3">
            <v>7.5</v>
          </cell>
        </row>
      </sheetData>
      <sheetData sheetId="12" refreshError="1"/>
      <sheetData sheetId="13">
        <row r="51">
          <cell r="C51">
            <v>0.3</v>
          </cell>
        </row>
        <row r="52">
          <cell r="C52">
            <v>0.28999999999999998</v>
          </cell>
        </row>
        <row r="53">
          <cell r="C53">
            <v>0.28000000000000003</v>
          </cell>
        </row>
        <row r="54">
          <cell r="C54">
            <v>0.27</v>
          </cell>
        </row>
        <row r="55">
          <cell r="C55">
            <v>0.26</v>
          </cell>
        </row>
        <row r="56">
          <cell r="C56">
            <v>0.25</v>
          </cell>
        </row>
        <row r="57">
          <cell r="C57">
            <v>0.24</v>
          </cell>
        </row>
        <row r="58">
          <cell r="C58">
            <v>0.23</v>
          </cell>
        </row>
        <row r="59">
          <cell r="C59">
            <v>0.22</v>
          </cell>
        </row>
        <row r="60">
          <cell r="C60">
            <v>0.21</v>
          </cell>
        </row>
        <row r="61">
          <cell r="C61">
            <v>0.2</v>
          </cell>
        </row>
        <row r="62">
          <cell r="C62">
            <v>0.19</v>
          </cell>
        </row>
        <row r="63">
          <cell r="C63">
            <v>0.18</v>
          </cell>
        </row>
        <row r="64">
          <cell r="C64">
            <v>0.17</v>
          </cell>
        </row>
        <row r="65">
          <cell r="C65">
            <v>0.16</v>
          </cell>
        </row>
        <row r="66">
          <cell r="C66">
            <v>0.15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bin.umn.ed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suent.com/assets/pdf/1582CornInsects10.pdf" TargetMode="External"/><Relationship Id="rId1" Type="http://schemas.openxmlformats.org/officeDocument/2006/relationships/hyperlink" Target="http://msuent.com/assets/pdf/1582SoybeanInsects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0"/>
  <sheetViews>
    <sheetView tabSelected="1" zoomScale="80" zoomScaleNormal="80" workbookViewId="0">
      <selection sqref="A1:R2"/>
    </sheetView>
  </sheetViews>
  <sheetFormatPr defaultColWidth="8.85546875" defaultRowHeight="15"/>
  <cols>
    <col min="3" max="3" width="33.42578125" bestFit="1" customWidth="1"/>
    <col min="4" max="4" width="1.5703125" customWidth="1"/>
    <col min="18" max="18" width="23.7109375" customWidth="1"/>
  </cols>
  <sheetData>
    <row r="1" spans="1:18" ht="15" customHeight="1">
      <c r="A1" s="389" t="s">
        <v>505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1"/>
    </row>
    <row r="2" spans="1:18" ht="15" customHeight="1">
      <c r="A2" s="392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4"/>
    </row>
    <row r="3" spans="1:18" ht="15.75">
      <c r="A3" s="386" t="s">
        <v>259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8"/>
    </row>
    <row r="4" spans="1:18" ht="15.75">
      <c r="A4" s="386" t="s">
        <v>258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8"/>
    </row>
    <row r="5" spans="1:18" ht="15.75">
      <c r="A5" s="386" t="s">
        <v>443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8"/>
    </row>
    <row r="6" spans="1:18" ht="15.75">
      <c r="A6" s="386" t="s">
        <v>375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8"/>
    </row>
    <row r="7" spans="1:18" ht="16.5" customHeight="1" thickBot="1">
      <c r="A7" s="303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5"/>
    </row>
    <row r="8" spans="1:18" ht="16.5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2"/>
    </row>
    <row r="9" spans="1:18" ht="20.100000000000001" customHeight="1">
      <c r="A9" s="23" t="s">
        <v>166</v>
      </c>
      <c r="B9" s="24" t="s">
        <v>376</v>
      </c>
      <c r="C9" s="24"/>
      <c r="D9" s="24"/>
      <c r="E9" s="24"/>
      <c r="F9" s="24"/>
      <c r="G9" s="24"/>
      <c r="H9" s="24"/>
      <c r="I9" s="24"/>
      <c r="J9" s="24"/>
      <c r="K9" s="24"/>
      <c r="L9" s="25"/>
      <c r="M9" s="25"/>
      <c r="N9" s="25"/>
      <c r="O9" s="25"/>
      <c r="P9" s="25"/>
      <c r="Q9" s="25"/>
      <c r="R9" s="26"/>
    </row>
    <row r="10" spans="1:18" ht="20.100000000000001" customHeight="1" thickBot="1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2"/>
    </row>
    <row r="11" spans="1:18" ht="20.100000000000001" customHeight="1" thickBot="1">
      <c r="A11" s="19"/>
      <c r="B11" s="20"/>
      <c r="C11" s="296" t="s">
        <v>484</v>
      </c>
      <c r="D11" s="297" t="s">
        <v>370</v>
      </c>
      <c r="E11" s="395" t="s">
        <v>485</v>
      </c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6"/>
    </row>
    <row r="12" spans="1:18" ht="20.100000000000001" customHeight="1" thickBot="1">
      <c r="A12" s="19"/>
      <c r="B12" s="20"/>
      <c r="C12" s="362" t="s">
        <v>503</v>
      </c>
      <c r="D12" s="363" t="s">
        <v>370</v>
      </c>
      <c r="E12" s="293" t="s">
        <v>504</v>
      </c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5"/>
    </row>
    <row r="13" spans="1:18" ht="20.100000000000001" customHeight="1" thickBot="1">
      <c r="A13" s="19"/>
      <c r="B13" s="20"/>
      <c r="C13" s="296" t="s">
        <v>461</v>
      </c>
      <c r="D13" s="297" t="s">
        <v>370</v>
      </c>
      <c r="E13" s="298" t="s">
        <v>462</v>
      </c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300"/>
    </row>
    <row r="14" spans="1:18" ht="20.100000000000001" hidden="1" customHeight="1">
      <c r="A14" s="19"/>
      <c r="B14" s="20"/>
      <c r="C14" s="335" t="s">
        <v>437</v>
      </c>
      <c r="D14" s="336" t="s">
        <v>370</v>
      </c>
      <c r="E14" s="382" t="s">
        <v>463</v>
      </c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3"/>
    </row>
    <row r="15" spans="1:18" ht="20.100000000000001" hidden="1" customHeight="1" thickBot="1">
      <c r="A15" s="301"/>
      <c r="B15" s="20"/>
      <c r="C15" s="337"/>
      <c r="D15" s="338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5"/>
    </row>
    <row r="16" spans="1:18" ht="20.100000000000001" customHeight="1">
      <c r="A16" s="19"/>
      <c r="B16" s="20"/>
      <c r="C16" s="27"/>
      <c r="D16" s="2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6"/>
    </row>
    <row r="17" spans="1:18" ht="20.100000000000001" customHeight="1">
      <c r="A17" s="23" t="s">
        <v>167</v>
      </c>
      <c r="B17" s="24" t="s">
        <v>257</v>
      </c>
      <c r="C17" s="20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  <c r="P17" s="21"/>
      <c r="Q17" s="21"/>
      <c r="R17" s="22"/>
    </row>
    <row r="18" spans="1:18">
      <c r="A18" s="30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</row>
    <row r="19" spans="1:18" ht="15.75" thickBot="1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ht="15.75">
      <c r="A20" s="11"/>
      <c r="B20" s="2"/>
    </row>
  </sheetData>
  <sheetProtection algorithmName="SHA-512" hashValue="E13MC7X6xU1Np67l7Nr4LgGq1bvxtiy6xsV2gih1sZFFpJ6VMZFRBG4YajLnOuigOBZ8iqRk8G16RnGOY3ts2Q==" saltValue="nVQs3GjYWy4ZyUYv83E9xg==" spinCount="100000" sheet="1" objects="1" scenarios="1"/>
  <mergeCells count="7">
    <mergeCell ref="E14:R15"/>
    <mergeCell ref="A4:R4"/>
    <mergeCell ref="A1:R2"/>
    <mergeCell ref="E11:R11"/>
    <mergeCell ref="A6:R6"/>
    <mergeCell ref="A5:R5"/>
    <mergeCell ref="A3:R3"/>
  </mergeCells>
  <pageMargins left="0.7" right="0.7" top="0.75" bottom="0.75" header="0.3" footer="0.3"/>
  <pageSetup scale="6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76"/>
  <sheetViews>
    <sheetView zoomScale="80" zoomScaleNormal="80" workbookViewId="0">
      <pane xSplit="1" topLeftCell="B1" activePane="topRight" state="frozen"/>
      <selection pane="topRight" activeCell="A176" sqref="A176:F176"/>
    </sheetView>
  </sheetViews>
  <sheetFormatPr defaultColWidth="9.140625" defaultRowHeight="18.75"/>
  <cols>
    <col min="1" max="1" width="41.42578125" style="7" customWidth="1"/>
    <col min="2" max="2" width="2.42578125" style="7" customWidth="1"/>
    <col min="3" max="3" width="12" style="7" customWidth="1"/>
    <col min="4" max="4" width="13.85546875" style="7" customWidth="1"/>
    <col min="5" max="5" width="6.7109375" style="7" customWidth="1"/>
    <col min="6" max="6" width="18.42578125" style="7" bestFit="1" customWidth="1"/>
    <col min="7" max="7" width="2.42578125" style="7" customWidth="1"/>
    <col min="8" max="8" width="12.140625" style="7" bestFit="1" customWidth="1"/>
    <col min="9" max="9" width="13.85546875" style="7" customWidth="1"/>
    <col min="10" max="10" width="6.7109375" style="7" customWidth="1"/>
    <col min="11" max="11" width="19.140625" style="7" bestFit="1" customWidth="1"/>
    <col min="12" max="12" width="2.42578125" style="7" customWidth="1"/>
    <col min="13" max="13" width="12" style="7" customWidth="1"/>
    <col min="14" max="14" width="13.85546875" style="7" customWidth="1"/>
    <col min="15" max="15" width="6.7109375" style="7" customWidth="1"/>
    <col min="16" max="16" width="19.140625" style="7" bestFit="1" customWidth="1"/>
    <col min="17" max="17" width="10.140625" style="6" customWidth="1"/>
    <col min="18" max="18" width="30" style="6" bestFit="1" customWidth="1"/>
    <col min="19" max="20" width="14.5703125" style="12" bestFit="1" customWidth="1"/>
    <col min="21" max="21" width="11.5703125" style="12" bestFit="1" customWidth="1"/>
    <col min="22" max="22" width="17.5703125" style="12" bestFit="1" customWidth="1"/>
    <col min="23" max="23" width="10.7109375" style="12" customWidth="1"/>
    <col min="24" max="24" width="12.7109375" style="6" customWidth="1"/>
    <col min="25" max="31" width="9.140625" style="7" customWidth="1"/>
    <col min="32" max="16384" width="9.140625" style="7"/>
  </cols>
  <sheetData>
    <row r="1" spans="1:24" ht="15.75" customHeight="1">
      <c r="A1" s="409" t="s">
        <v>505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1"/>
    </row>
    <row r="2" spans="1:24" ht="15.75" customHeight="1">
      <c r="A2" s="412"/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4"/>
    </row>
    <row r="3" spans="1:24" ht="15.75" customHeight="1" thickBot="1">
      <c r="A3" s="415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7"/>
    </row>
    <row r="4" spans="1:24" ht="19.5" thickBot="1">
      <c r="A4" s="8"/>
      <c r="B4" s="13"/>
      <c r="C4" s="13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4" ht="21.75" thickBot="1">
      <c r="A5" s="15"/>
      <c r="B5" s="234"/>
      <c r="C5" s="234"/>
      <c r="D5" s="418" t="s">
        <v>506</v>
      </c>
      <c r="E5" s="419"/>
      <c r="F5" s="420"/>
      <c r="G5" s="234"/>
      <c r="H5" s="234"/>
      <c r="I5" s="418" t="s">
        <v>507</v>
      </c>
      <c r="J5" s="419"/>
      <c r="K5" s="420"/>
      <c r="L5" s="234"/>
      <c r="M5" s="234"/>
      <c r="N5" s="418" t="s">
        <v>508</v>
      </c>
      <c r="O5" s="419"/>
      <c r="P5" s="420"/>
      <c r="X5" s="7"/>
    </row>
    <row r="6" spans="1:24" ht="19.5" hidden="1" thickBot="1">
      <c r="A6" s="231" t="s">
        <v>392</v>
      </c>
      <c r="B6" s="32"/>
      <c r="C6" s="32"/>
      <c r="D6" s="424" t="s">
        <v>388</v>
      </c>
      <c r="E6" s="425"/>
      <c r="F6" s="426"/>
      <c r="G6" s="32"/>
      <c r="H6" s="32"/>
      <c r="I6" s="424" t="s">
        <v>390</v>
      </c>
      <c r="J6" s="425"/>
      <c r="K6" s="426"/>
      <c r="L6" s="32"/>
      <c r="M6" s="32"/>
      <c r="N6" s="424" t="s">
        <v>389</v>
      </c>
      <c r="O6" s="425"/>
      <c r="P6" s="427"/>
      <c r="X6" s="7" t="s">
        <v>391</v>
      </c>
    </row>
    <row r="7" spans="1:24" ht="16.5" customHeight="1">
      <c r="A7" s="229" t="s">
        <v>57</v>
      </c>
      <c r="B7" s="235"/>
      <c r="C7" s="239" t="s">
        <v>452</v>
      </c>
      <c r="D7" s="67"/>
      <c r="E7" s="68"/>
      <c r="F7" s="69"/>
      <c r="G7" s="235"/>
      <c r="H7" s="239" t="s">
        <v>452</v>
      </c>
      <c r="I7" s="67"/>
      <c r="J7" s="68"/>
      <c r="K7" s="69"/>
      <c r="L7" s="235"/>
      <c r="M7" s="239" t="s">
        <v>452</v>
      </c>
      <c r="N7" s="67"/>
      <c r="O7" s="68"/>
      <c r="P7" s="354"/>
      <c r="R7" s="389" t="s">
        <v>486</v>
      </c>
      <c r="S7" s="390"/>
      <c r="T7" s="390"/>
      <c r="U7" s="390"/>
      <c r="V7" s="390"/>
      <c r="W7" s="390"/>
      <c r="X7" s="391"/>
    </row>
    <row r="8" spans="1:24" ht="16.5" customHeight="1">
      <c r="A8" s="70" t="s">
        <v>298</v>
      </c>
      <c r="B8" s="71"/>
      <c r="C8" s="239" t="s">
        <v>453</v>
      </c>
      <c r="D8" s="230" t="s">
        <v>58</v>
      </c>
      <c r="E8" s="72"/>
      <c r="F8" s="360" t="s">
        <v>58</v>
      </c>
      <c r="G8" s="73"/>
      <c r="H8" s="239" t="s">
        <v>453</v>
      </c>
      <c r="I8" s="230" t="s">
        <v>58</v>
      </c>
      <c r="J8" s="72"/>
      <c r="K8" s="360" t="s">
        <v>58</v>
      </c>
      <c r="L8" s="73"/>
      <c r="M8" s="239" t="s">
        <v>453</v>
      </c>
      <c r="N8" s="230" t="s">
        <v>58</v>
      </c>
      <c r="O8" s="72"/>
      <c r="P8" s="361" t="s">
        <v>58</v>
      </c>
      <c r="R8" s="392"/>
      <c r="S8" s="393"/>
      <c r="T8" s="393"/>
      <c r="U8" s="393"/>
      <c r="V8" s="393"/>
      <c r="W8" s="393"/>
      <c r="X8" s="394"/>
    </row>
    <row r="9" spans="1:24" ht="16.149999999999999" customHeight="1">
      <c r="A9" s="74" t="s">
        <v>517</v>
      </c>
      <c r="B9" s="75"/>
      <c r="C9" s="328">
        <v>18.010000000000002</v>
      </c>
      <c r="D9" s="88">
        <v>0</v>
      </c>
      <c r="E9" s="76"/>
      <c r="F9" s="358" t="s">
        <v>502</v>
      </c>
      <c r="G9" s="78"/>
      <c r="H9" s="328">
        <v>134.72</v>
      </c>
      <c r="I9" s="88">
        <v>0</v>
      </c>
      <c r="J9" s="76"/>
      <c r="K9" s="358" t="s">
        <v>502</v>
      </c>
      <c r="L9" s="78"/>
      <c r="M9" s="328">
        <v>1.3834</v>
      </c>
      <c r="N9" s="102">
        <v>0</v>
      </c>
      <c r="O9" s="76"/>
      <c r="P9" s="359" t="s">
        <v>502</v>
      </c>
      <c r="R9" s="306"/>
      <c r="S9" s="307"/>
      <c r="T9" s="307"/>
      <c r="U9" s="307"/>
      <c r="V9" s="307"/>
      <c r="W9" s="307"/>
      <c r="X9" s="308"/>
    </row>
    <row r="10" spans="1:24" ht="16.5" customHeight="1">
      <c r="A10" s="79" t="s">
        <v>516</v>
      </c>
      <c r="B10" s="75"/>
      <c r="C10" s="377">
        <v>12</v>
      </c>
      <c r="D10" s="378">
        <v>0</v>
      </c>
      <c r="E10" s="80"/>
      <c r="F10" s="81" t="s">
        <v>488</v>
      </c>
      <c r="G10" s="80"/>
      <c r="H10" s="377">
        <v>271</v>
      </c>
      <c r="I10" s="378">
        <v>0</v>
      </c>
      <c r="J10" s="80"/>
      <c r="K10" s="81" t="s">
        <v>488</v>
      </c>
      <c r="L10" s="80"/>
      <c r="M10" s="329">
        <v>763</v>
      </c>
      <c r="N10" s="373">
        <v>0</v>
      </c>
      <c r="O10" s="80"/>
      <c r="P10" s="379" t="s">
        <v>488</v>
      </c>
      <c r="R10" s="309"/>
      <c r="S10" s="310"/>
      <c r="T10" s="310"/>
      <c r="U10" s="310"/>
      <c r="V10" s="310"/>
      <c r="W10" s="310"/>
      <c r="X10" s="311"/>
    </row>
    <row r="11" spans="1:24" ht="16.5" customHeight="1">
      <c r="A11" s="74" t="s">
        <v>518</v>
      </c>
      <c r="B11" s="75"/>
      <c r="C11" s="377">
        <v>5.12</v>
      </c>
      <c r="D11" s="378">
        <v>0</v>
      </c>
      <c r="E11" s="80"/>
      <c r="F11" s="358" t="s">
        <v>519</v>
      </c>
      <c r="G11" s="83"/>
      <c r="H11" s="377">
        <v>16911</v>
      </c>
      <c r="I11" s="378">
        <v>0</v>
      </c>
      <c r="J11" s="80"/>
      <c r="K11" s="358" t="s">
        <v>502</v>
      </c>
      <c r="L11" s="83"/>
      <c r="M11" s="329">
        <v>204</v>
      </c>
      <c r="N11" s="373">
        <v>0</v>
      </c>
      <c r="O11" s="80"/>
      <c r="P11" s="359" t="s">
        <v>502</v>
      </c>
      <c r="R11" s="309"/>
      <c r="S11" s="310"/>
      <c r="T11" s="310"/>
      <c r="U11" s="310"/>
      <c r="V11" s="310"/>
      <c r="W11" s="310"/>
      <c r="X11" s="311"/>
    </row>
    <row r="12" spans="1:24" ht="16.5" customHeight="1">
      <c r="A12" s="74"/>
      <c r="B12" s="84"/>
      <c r="C12" s="330"/>
      <c r="D12" s="85"/>
      <c r="E12" s="80"/>
      <c r="F12" s="82"/>
      <c r="G12" s="83"/>
      <c r="H12" s="330"/>
      <c r="I12" s="85"/>
      <c r="J12" s="80"/>
      <c r="K12" s="82"/>
      <c r="L12" s="83"/>
      <c r="M12" s="330"/>
      <c r="N12" s="85"/>
      <c r="O12" s="80"/>
      <c r="P12" s="380"/>
      <c r="R12" s="309"/>
      <c r="S12" s="310"/>
      <c r="T12" s="310"/>
      <c r="U12" s="310"/>
      <c r="V12" s="310"/>
      <c r="W12" s="310"/>
      <c r="X12" s="311"/>
    </row>
    <row r="13" spans="1:24" ht="16.5" customHeight="1">
      <c r="A13" s="86" t="s">
        <v>487</v>
      </c>
      <c r="B13" s="87"/>
      <c r="C13" s="331">
        <v>2.12</v>
      </c>
      <c r="D13" s="88">
        <v>0</v>
      </c>
      <c r="E13" s="80"/>
      <c r="F13" s="82"/>
      <c r="G13" s="83"/>
      <c r="H13" s="331">
        <v>0.9</v>
      </c>
      <c r="I13" s="88">
        <v>0</v>
      </c>
      <c r="J13" s="80"/>
      <c r="K13" s="82"/>
      <c r="L13" s="83"/>
      <c r="M13" s="331">
        <v>0</v>
      </c>
      <c r="N13" s="88">
        <v>0</v>
      </c>
      <c r="O13" s="80"/>
      <c r="P13" s="355"/>
      <c r="R13" s="309"/>
      <c r="S13" s="310"/>
      <c r="T13" s="310"/>
      <c r="U13" s="310"/>
      <c r="V13" s="310"/>
      <c r="W13" s="310"/>
      <c r="X13" s="311"/>
    </row>
    <row r="14" spans="1:24" ht="16.5" customHeight="1">
      <c r="A14" s="86" t="s">
        <v>510</v>
      </c>
      <c r="B14" s="87"/>
      <c r="C14" s="331">
        <v>14.55</v>
      </c>
      <c r="D14" s="88">
        <v>0</v>
      </c>
      <c r="E14" s="80"/>
      <c r="F14" s="82"/>
      <c r="G14" s="83"/>
      <c r="H14" s="331">
        <f>0.73-7.95</f>
        <v>-7.2200000000000006</v>
      </c>
      <c r="I14" s="88">
        <v>0</v>
      </c>
      <c r="J14" s="80"/>
      <c r="K14" s="82"/>
      <c r="L14" s="83"/>
      <c r="M14" s="331"/>
      <c r="N14" s="88">
        <v>0</v>
      </c>
      <c r="O14" s="80"/>
      <c r="P14" s="355"/>
      <c r="R14" s="309"/>
      <c r="S14" s="310"/>
      <c r="T14" s="310"/>
      <c r="U14" s="310"/>
      <c r="V14" s="310"/>
      <c r="W14" s="310"/>
      <c r="X14" s="311"/>
    </row>
    <row r="15" spans="1:24" ht="16.5" customHeight="1">
      <c r="A15" s="86" t="s">
        <v>387</v>
      </c>
      <c r="B15" s="87"/>
      <c r="C15" s="331">
        <v>0.64</v>
      </c>
      <c r="D15" s="88">
        <v>0</v>
      </c>
      <c r="E15" s="89"/>
      <c r="F15" s="90"/>
      <c r="G15" s="91"/>
      <c r="H15" s="331">
        <v>2.75</v>
      </c>
      <c r="I15" s="88">
        <v>0</v>
      </c>
      <c r="J15" s="89"/>
      <c r="K15" s="90"/>
      <c r="L15" s="91"/>
      <c r="M15" s="331">
        <v>0</v>
      </c>
      <c r="N15" s="88">
        <v>0</v>
      </c>
      <c r="O15" s="89"/>
      <c r="P15" s="356"/>
      <c r="R15" s="386" t="s">
        <v>464</v>
      </c>
      <c r="S15" s="387"/>
      <c r="T15" s="387"/>
      <c r="U15" s="387"/>
      <c r="V15" s="387"/>
      <c r="W15" s="387"/>
      <c r="X15" s="388"/>
    </row>
    <row r="16" spans="1:24" ht="16.5" customHeight="1">
      <c r="A16" s="86" t="s">
        <v>483</v>
      </c>
      <c r="B16" s="87"/>
      <c r="C16" s="331">
        <v>0.46</v>
      </c>
      <c r="D16" s="88">
        <v>0</v>
      </c>
      <c r="E16" s="89"/>
      <c r="F16" s="90"/>
      <c r="G16" s="91"/>
      <c r="H16" s="331">
        <f>6.15+7.61</f>
        <v>13.760000000000002</v>
      </c>
      <c r="I16" s="88">
        <v>0</v>
      </c>
      <c r="J16" s="89"/>
      <c r="K16" s="90"/>
      <c r="L16" s="91"/>
      <c r="M16" s="331">
        <v>9.25</v>
      </c>
      <c r="N16" s="88">
        <v>0</v>
      </c>
      <c r="O16" s="89"/>
      <c r="P16" s="356"/>
      <c r="R16" s="386" t="s">
        <v>465</v>
      </c>
      <c r="S16" s="387"/>
      <c r="T16" s="387"/>
      <c r="U16" s="387"/>
      <c r="V16" s="387"/>
      <c r="W16" s="387"/>
      <c r="X16" s="388"/>
    </row>
    <row r="17" spans="1:37" ht="16.5" customHeight="1">
      <c r="A17" s="74"/>
      <c r="B17" s="84"/>
      <c r="C17" s="332"/>
      <c r="D17" s="92"/>
      <c r="E17" s="80"/>
      <c r="F17" s="82"/>
      <c r="G17" s="83"/>
      <c r="H17" s="332"/>
      <c r="I17" s="92"/>
      <c r="J17" s="80"/>
      <c r="K17" s="82"/>
      <c r="L17" s="83"/>
      <c r="M17" s="332"/>
      <c r="N17" s="92"/>
      <c r="O17" s="80"/>
      <c r="P17" s="355"/>
      <c r="R17" s="386" t="s">
        <v>375</v>
      </c>
      <c r="S17" s="387"/>
      <c r="T17" s="387"/>
      <c r="U17" s="387"/>
      <c r="V17" s="387"/>
      <c r="W17" s="387"/>
      <c r="X17" s="388"/>
    </row>
    <row r="18" spans="1:37" ht="16.5" customHeight="1" thickBot="1">
      <c r="A18" s="422" t="s">
        <v>299</v>
      </c>
      <c r="B18" s="428"/>
      <c r="C18" s="366" t="s">
        <v>493</v>
      </c>
      <c r="D18" s="93" t="s">
        <v>493</v>
      </c>
      <c r="E18" s="93"/>
      <c r="F18" s="367" t="s">
        <v>495</v>
      </c>
      <c r="G18" s="94"/>
      <c r="H18" s="366" t="s">
        <v>493</v>
      </c>
      <c r="I18" s="93" t="s">
        <v>493</v>
      </c>
      <c r="J18" s="93"/>
      <c r="K18" s="367" t="s">
        <v>495</v>
      </c>
      <c r="L18" s="94"/>
      <c r="M18" s="366" t="s">
        <v>493</v>
      </c>
      <c r="N18" s="93" t="s">
        <v>493</v>
      </c>
      <c r="O18" s="93"/>
      <c r="P18" s="368" t="s">
        <v>495</v>
      </c>
      <c r="R18" s="312"/>
      <c r="S18" s="313"/>
      <c r="T18" s="313"/>
      <c r="U18" s="313"/>
      <c r="V18" s="313"/>
      <c r="W18" s="313"/>
      <c r="X18" s="314"/>
    </row>
    <row r="19" spans="1:37" ht="16.5" customHeight="1" thickBot="1">
      <c r="A19" s="423"/>
      <c r="B19" s="428"/>
      <c r="C19" s="376">
        <f>C9+C13+D14+C15+C16</f>
        <v>21.230000000000004</v>
      </c>
      <c r="D19" s="96">
        <f>D9+D13+D14+D15+D16</f>
        <v>0</v>
      </c>
      <c r="E19" s="95"/>
      <c r="F19" s="96">
        <f>D19*$D$11</f>
        <v>0</v>
      </c>
      <c r="G19" s="97"/>
      <c r="H19" s="376">
        <f>H9+H13+I14+H15+H16</f>
        <v>152.13</v>
      </c>
      <c r="I19" s="96">
        <f>I9+I13+I14+I15+I16</f>
        <v>0</v>
      </c>
      <c r="J19" s="95"/>
      <c r="K19" s="96">
        <f>I19*$I$11</f>
        <v>0</v>
      </c>
      <c r="L19" s="97"/>
      <c r="M19" s="376">
        <f>M9+M13+N14+M15+M16</f>
        <v>10.6334</v>
      </c>
      <c r="N19" s="96">
        <f>N9+N13+N14+N15+N16</f>
        <v>0</v>
      </c>
      <c r="O19" s="95"/>
      <c r="P19" s="357">
        <f>N19*$N$11</f>
        <v>0</v>
      </c>
      <c r="R19" s="7"/>
      <c r="S19" s="7"/>
      <c r="T19" s="7"/>
      <c r="U19" s="7"/>
      <c r="V19" s="7"/>
      <c r="W19" s="7"/>
      <c r="X19" s="7"/>
    </row>
    <row r="20" spans="1:37" ht="16.5" customHeight="1" thickTop="1">
      <c r="A20" s="74"/>
      <c r="B20" s="75"/>
      <c r="C20" s="237"/>
      <c r="D20" s="98"/>
      <c r="E20" s="83"/>
      <c r="F20" s="81"/>
      <c r="G20" s="80"/>
      <c r="H20" s="237"/>
      <c r="I20" s="98"/>
      <c r="J20" s="83"/>
      <c r="K20" s="81"/>
      <c r="L20" s="80"/>
      <c r="M20" s="237"/>
      <c r="N20" s="98"/>
      <c r="O20" s="83"/>
      <c r="P20" s="99"/>
    </row>
    <row r="21" spans="1:37" ht="16.5" customHeight="1">
      <c r="A21" s="315" t="s">
        <v>466</v>
      </c>
      <c r="B21" s="16"/>
      <c r="C21" s="237"/>
      <c r="D21" s="232" t="s">
        <v>58</v>
      </c>
      <c r="E21" s="78"/>
      <c r="F21" s="77"/>
      <c r="G21" s="78"/>
      <c r="H21" s="237"/>
      <c r="I21" s="232" t="s">
        <v>58</v>
      </c>
      <c r="J21" s="78"/>
      <c r="K21" s="77"/>
      <c r="L21" s="78"/>
      <c r="M21" s="237"/>
      <c r="N21" s="232" t="s">
        <v>58</v>
      </c>
      <c r="O21" s="100"/>
      <c r="P21" s="99"/>
    </row>
    <row r="22" spans="1:37" ht="16.5" customHeight="1">
      <c r="A22" s="316" t="s">
        <v>467</v>
      </c>
      <c r="B22" s="16"/>
      <c r="C22" s="237"/>
      <c r="D22" s="93" t="s">
        <v>493</v>
      </c>
      <c r="E22" s="93"/>
      <c r="F22" s="367" t="s">
        <v>495</v>
      </c>
      <c r="G22" s="94"/>
      <c r="H22" s="237"/>
      <c r="I22" s="93" t="s">
        <v>493</v>
      </c>
      <c r="J22" s="93"/>
      <c r="K22" s="367" t="s">
        <v>495</v>
      </c>
      <c r="L22" s="94"/>
      <c r="M22" s="237"/>
      <c r="N22" s="93" t="s">
        <v>493</v>
      </c>
      <c r="O22" s="93"/>
      <c r="P22" s="372" t="s">
        <v>495</v>
      </c>
      <c r="R22" s="421"/>
      <c r="S22" s="421"/>
      <c r="T22" s="421"/>
      <c r="U22" s="421"/>
      <c r="V22" s="421"/>
      <c r="W22" s="421"/>
      <c r="AF22" s="339"/>
      <c r="AG22" s="339"/>
      <c r="AH22" s="339"/>
      <c r="AI22" s="339"/>
      <c r="AJ22" s="339"/>
      <c r="AK22" s="339"/>
    </row>
    <row r="23" spans="1:37" ht="16.5" customHeight="1">
      <c r="A23" s="317" t="s">
        <v>509</v>
      </c>
      <c r="B23" s="75"/>
      <c r="C23" s="333">
        <v>1.5</v>
      </c>
      <c r="D23" s="102">
        <v>0</v>
      </c>
      <c r="E23" s="103">
        <f t="shared" ref="E23:E47" si="0">D23</f>
        <v>0</v>
      </c>
      <c r="F23" s="104">
        <f>D23*$D$11</f>
        <v>0</v>
      </c>
      <c r="G23" s="80"/>
      <c r="H23" s="333">
        <v>40.67</v>
      </c>
      <c r="I23" s="102">
        <v>0</v>
      </c>
      <c r="J23" s="103">
        <f t="shared" ref="J23:J47" si="1">I23</f>
        <v>0</v>
      </c>
      <c r="K23" s="104">
        <f>I23*$I$11</f>
        <v>0</v>
      </c>
      <c r="L23" s="80"/>
      <c r="M23" s="333">
        <v>805.59</v>
      </c>
      <c r="N23" s="102">
        <v>0</v>
      </c>
      <c r="O23" s="103">
        <f t="shared" ref="O23:O47" si="2">N23</f>
        <v>0</v>
      </c>
      <c r="P23" s="105">
        <f>N23*$N$11</f>
        <v>0</v>
      </c>
      <c r="Q23" s="14"/>
      <c r="R23" s="218"/>
      <c r="S23" s="193"/>
      <c r="T23" s="193"/>
      <c r="U23" s="193"/>
      <c r="V23" s="193"/>
      <c r="W23" s="193"/>
      <c r="AF23" s="339"/>
      <c r="AG23" s="339"/>
      <c r="AH23" s="339"/>
      <c r="AI23" s="339"/>
      <c r="AJ23" s="339"/>
      <c r="AK23" s="339"/>
    </row>
    <row r="24" spans="1:37" ht="16.5" customHeight="1">
      <c r="A24" s="74" t="s">
        <v>490</v>
      </c>
      <c r="B24" s="84"/>
      <c r="C24" s="333">
        <v>3.7</v>
      </c>
      <c r="D24" s="102">
        <v>0</v>
      </c>
      <c r="E24" s="103">
        <f t="shared" si="0"/>
        <v>0</v>
      </c>
      <c r="F24" s="104">
        <f>D24*$D$11</f>
        <v>0</v>
      </c>
      <c r="G24" s="80"/>
      <c r="H24" s="333">
        <v>26.95</v>
      </c>
      <c r="I24" s="102">
        <v>0</v>
      </c>
      <c r="J24" s="103">
        <f t="shared" si="1"/>
        <v>0</v>
      </c>
      <c r="K24" s="104">
        <f>I24*$I$11</f>
        <v>0</v>
      </c>
      <c r="L24" s="80"/>
      <c r="M24" s="333">
        <v>8.51</v>
      </c>
      <c r="N24" s="102">
        <v>0</v>
      </c>
      <c r="O24" s="103">
        <f t="shared" si="2"/>
        <v>0</v>
      </c>
      <c r="P24" s="106">
        <f>N24*$N$11</f>
        <v>0</v>
      </c>
      <c r="Q24" s="14"/>
      <c r="R24" s="218"/>
      <c r="S24" s="340"/>
      <c r="T24" s="340"/>
      <c r="U24" s="193"/>
      <c r="V24" s="340"/>
      <c r="W24" s="193"/>
      <c r="X24" s="2"/>
      <c r="Y24" s="218"/>
      <c r="Z24" s="218"/>
      <c r="AA24" s="218"/>
      <c r="AB24" s="218"/>
      <c r="AC24" s="218"/>
      <c r="AD24" s="218"/>
      <c r="AE24" s="218"/>
      <c r="AF24" s="339"/>
      <c r="AG24" s="339"/>
      <c r="AH24" s="339"/>
      <c r="AI24" s="339"/>
      <c r="AJ24" s="339"/>
      <c r="AK24" s="339"/>
    </row>
    <row r="25" spans="1:37" ht="16.5" customHeight="1">
      <c r="A25" s="74" t="s">
        <v>498</v>
      </c>
      <c r="B25" s="75"/>
      <c r="C25" s="333">
        <v>4.22</v>
      </c>
      <c r="D25" s="102">
        <v>0</v>
      </c>
      <c r="E25" s="103">
        <f t="shared" si="0"/>
        <v>0</v>
      </c>
      <c r="F25" s="104">
        <f>D25*$D$11</f>
        <v>0</v>
      </c>
      <c r="G25" s="80"/>
      <c r="H25" s="333">
        <v>8.83</v>
      </c>
      <c r="I25" s="102">
        <v>0</v>
      </c>
      <c r="J25" s="103">
        <f t="shared" si="1"/>
        <v>0</v>
      </c>
      <c r="K25" s="104">
        <f>I25*$I$11</f>
        <v>0</v>
      </c>
      <c r="L25" s="80"/>
      <c r="M25" s="333">
        <v>12.55</v>
      </c>
      <c r="N25" s="102">
        <v>0</v>
      </c>
      <c r="O25" s="103">
        <f t="shared" si="2"/>
        <v>0</v>
      </c>
      <c r="P25" s="106">
        <f>N25*$N$11</f>
        <v>0</v>
      </c>
      <c r="Q25" s="14"/>
      <c r="R25" s="218"/>
      <c r="S25" s="340"/>
      <c r="T25" s="340"/>
      <c r="U25" s="193"/>
      <c r="V25" s="340"/>
      <c r="W25" s="193"/>
      <c r="X25" s="2"/>
      <c r="Y25" s="218"/>
      <c r="Z25" s="218"/>
      <c r="AA25" s="218"/>
      <c r="AB25" s="218"/>
      <c r="AC25" s="218"/>
      <c r="AD25" s="218"/>
      <c r="AE25" s="218"/>
      <c r="AF25" s="339"/>
      <c r="AG25" s="339"/>
      <c r="AH25" s="339"/>
      <c r="AI25" s="339"/>
      <c r="AJ25" s="339"/>
      <c r="AK25" s="339"/>
    </row>
    <row r="26" spans="1:37" ht="16.5" customHeight="1">
      <c r="A26" s="74" t="s">
        <v>489</v>
      </c>
      <c r="B26" s="75"/>
      <c r="C26" s="350"/>
      <c r="D26" s="351"/>
      <c r="E26" s="103"/>
      <c r="F26" s="352"/>
      <c r="G26" s="80"/>
      <c r="H26" s="350"/>
      <c r="I26" s="351"/>
      <c r="J26" s="103"/>
      <c r="K26" s="352"/>
      <c r="L26" s="80"/>
      <c r="M26" s="350"/>
      <c r="N26" s="351"/>
      <c r="O26" s="103"/>
      <c r="P26" s="353"/>
      <c r="Q26" s="14"/>
      <c r="R26" s="218"/>
      <c r="S26" s="340"/>
      <c r="T26" s="340"/>
      <c r="U26" s="193"/>
      <c r="V26" s="340"/>
      <c r="W26" s="193"/>
      <c r="X26" s="2"/>
      <c r="Y26" s="218"/>
      <c r="Z26" s="218"/>
      <c r="AA26" s="218"/>
      <c r="AB26" s="218"/>
      <c r="AC26" s="218"/>
      <c r="AD26" s="218"/>
      <c r="AE26" s="218"/>
      <c r="AF26" s="339"/>
      <c r="AG26" s="339"/>
      <c r="AH26" s="339"/>
      <c r="AI26" s="339"/>
      <c r="AJ26" s="339"/>
      <c r="AK26" s="339"/>
    </row>
    <row r="27" spans="1:37" ht="16.5" customHeight="1">
      <c r="A27" s="233" t="s">
        <v>499</v>
      </c>
      <c r="B27" s="75"/>
      <c r="C27" s="333">
        <v>2.75</v>
      </c>
      <c r="D27" s="102">
        <v>0</v>
      </c>
      <c r="E27" s="103">
        <f t="shared" si="0"/>
        <v>0</v>
      </c>
      <c r="F27" s="104">
        <f>D27*$D$11</f>
        <v>0</v>
      </c>
      <c r="G27" s="80"/>
      <c r="H27" s="333">
        <v>23.8</v>
      </c>
      <c r="I27" s="102">
        <v>0</v>
      </c>
      <c r="J27" s="103">
        <f t="shared" si="1"/>
        <v>0</v>
      </c>
      <c r="K27" s="104">
        <f>I27*$I$11</f>
        <v>0</v>
      </c>
      <c r="L27" s="80"/>
      <c r="M27" s="333">
        <v>21.91</v>
      </c>
      <c r="N27" s="102">
        <v>0</v>
      </c>
      <c r="O27" s="103">
        <f t="shared" si="2"/>
        <v>0</v>
      </c>
      <c r="P27" s="106">
        <f>N27*$N$11</f>
        <v>0</v>
      </c>
      <c r="Q27" s="14"/>
      <c r="R27" s="218"/>
      <c r="S27" s="341"/>
      <c r="T27" s="342"/>
      <c r="U27" s="343"/>
      <c r="V27" s="341"/>
      <c r="W27" s="343"/>
      <c r="X27" s="2"/>
      <c r="Y27" s="218"/>
      <c r="Z27" s="218"/>
      <c r="AA27" s="218"/>
      <c r="AB27" s="218"/>
      <c r="AC27" s="218"/>
      <c r="AD27" s="218"/>
      <c r="AE27" s="218"/>
      <c r="AF27" s="339"/>
      <c r="AG27" s="339"/>
      <c r="AH27" s="339"/>
      <c r="AI27" s="339"/>
      <c r="AJ27" s="339"/>
      <c r="AK27" s="339"/>
    </row>
    <row r="28" spans="1:37" ht="16.5" customHeight="1">
      <c r="A28" s="233" t="s">
        <v>500</v>
      </c>
      <c r="B28" s="75"/>
      <c r="C28" s="333">
        <v>0</v>
      </c>
      <c r="D28" s="102">
        <v>0</v>
      </c>
      <c r="E28" s="103">
        <f t="shared" si="0"/>
        <v>0</v>
      </c>
      <c r="F28" s="104">
        <f>D28*$D$11</f>
        <v>0</v>
      </c>
      <c r="G28" s="80"/>
      <c r="H28" s="333">
        <v>4.46</v>
      </c>
      <c r="I28" s="102">
        <v>0</v>
      </c>
      <c r="J28" s="103">
        <f t="shared" si="1"/>
        <v>0</v>
      </c>
      <c r="K28" s="104">
        <f t="shared" ref="K28" si="3">I28*$I$11</f>
        <v>0</v>
      </c>
      <c r="L28" s="80"/>
      <c r="M28" s="333">
        <v>0</v>
      </c>
      <c r="N28" s="102">
        <v>0</v>
      </c>
      <c r="O28" s="103">
        <f t="shared" si="2"/>
        <v>0</v>
      </c>
      <c r="P28" s="106">
        <f t="shared" ref="P28" si="4">N28*$N$11</f>
        <v>0</v>
      </c>
      <c r="Q28" s="14"/>
      <c r="R28" s="218"/>
      <c r="S28" s="193"/>
      <c r="T28" s="193"/>
      <c r="U28" s="193"/>
      <c r="V28" s="193"/>
      <c r="W28" s="343"/>
      <c r="X28" s="2"/>
      <c r="Y28" s="218"/>
      <c r="Z28" s="218"/>
      <c r="AA28" s="218"/>
      <c r="AB28" s="218"/>
      <c r="AC28" s="218"/>
      <c r="AD28" s="218"/>
      <c r="AE28" s="218"/>
      <c r="AF28" s="339"/>
      <c r="AG28" s="339"/>
      <c r="AH28" s="339"/>
      <c r="AI28" s="339"/>
      <c r="AJ28" s="339"/>
      <c r="AK28" s="339"/>
    </row>
    <row r="29" spans="1:37" ht="16.149999999999999" customHeight="1">
      <c r="A29" s="233" t="s">
        <v>491</v>
      </c>
      <c r="B29" s="75"/>
      <c r="C29" s="333">
        <v>0.21</v>
      </c>
      <c r="D29" s="102">
        <v>0</v>
      </c>
      <c r="E29" s="103">
        <f t="shared" si="0"/>
        <v>0</v>
      </c>
      <c r="F29" s="104">
        <f t="shared" ref="F29" si="5">D29*$D$11</f>
        <v>0</v>
      </c>
      <c r="G29" s="80"/>
      <c r="H29" s="333">
        <v>0.72</v>
      </c>
      <c r="I29" s="102">
        <v>0</v>
      </c>
      <c r="J29" s="103">
        <f t="shared" si="1"/>
        <v>0</v>
      </c>
      <c r="K29" s="104">
        <f t="shared" ref="K29" si="6">I29*$I$11</f>
        <v>0</v>
      </c>
      <c r="L29" s="80"/>
      <c r="M29" s="333">
        <v>19.95</v>
      </c>
      <c r="N29" s="102">
        <v>0</v>
      </c>
      <c r="O29" s="103">
        <f t="shared" si="2"/>
        <v>0</v>
      </c>
      <c r="P29" s="106">
        <f t="shared" ref="P29" si="7">N29*$N$11</f>
        <v>0</v>
      </c>
      <c r="Q29" s="14"/>
      <c r="R29" s="218"/>
      <c r="S29" s="341"/>
      <c r="T29" s="342"/>
      <c r="U29" s="343"/>
      <c r="V29" s="341"/>
      <c r="W29" s="343"/>
      <c r="X29" s="2"/>
      <c r="Y29" s="218"/>
      <c r="Z29" s="218"/>
      <c r="AA29" s="218"/>
      <c r="AB29" s="218"/>
      <c r="AC29" s="218"/>
      <c r="AD29" s="218"/>
      <c r="AE29" s="218"/>
      <c r="AF29" s="339"/>
      <c r="AG29" s="339"/>
      <c r="AH29" s="339"/>
      <c r="AI29" s="339"/>
      <c r="AJ29" s="339"/>
      <c r="AK29" s="339"/>
    </row>
    <row r="30" spans="1:37" ht="16.149999999999999" customHeight="1">
      <c r="A30" s="74" t="s">
        <v>511</v>
      </c>
      <c r="B30" s="75"/>
      <c r="C30" s="333">
        <v>1.94</v>
      </c>
      <c r="D30" s="102">
        <v>0</v>
      </c>
      <c r="E30" s="103">
        <f t="shared" ref="E30" si="8">D30</f>
        <v>0</v>
      </c>
      <c r="F30" s="104">
        <f t="shared" ref="F30" si="9">D30*$D$11</f>
        <v>0</v>
      </c>
      <c r="G30" s="80"/>
      <c r="H30" s="333">
        <v>0</v>
      </c>
      <c r="I30" s="102">
        <v>0</v>
      </c>
      <c r="J30" s="103">
        <f t="shared" ref="J30" si="10">I30</f>
        <v>0</v>
      </c>
      <c r="K30" s="104">
        <f t="shared" ref="K30" si="11">I30*$I$11</f>
        <v>0</v>
      </c>
      <c r="L30" s="80"/>
      <c r="M30" s="333"/>
      <c r="N30" s="102">
        <v>0</v>
      </c>
      <c r="O30" s="103">
        <f t="shared" ref="O30" si="12">N30</f>
        <v>0</v>
      </c>
      <c r="P30" s="106">
        <f t="shared" ref="P30" si="13">N30*$N$11</f>
        <v>0</v>
      </c>
      <c r="Q30" s="14"/>
      <c r="R30" s="218"/>
      <c r="S30" s="341"/>
      <c r="T30" s="342"/>
      <c r="U30" s="343"/>
      <c r="V30" s="341"/>
      <c r="W30" s="343"/>
      <c r="X30" s="2"/>
      <c r="Y30" s="218"/>
      <c r="Z30" s="218"/>
      <c r="AA30" s="218"/>
      <c r="AB30" s="218"/>
      <c r="AC30" s="218"/>
      <c r="AD30" s="218"/>
      <c r="AE30" s="218"/>
      <c r="AF30" s="339"/>
      <c r="AG30" s="339"/>
      <c r="AH30" s="339"/>
      <c r="AI30" s="339"/>
      <c r="AJ30" s="339"/>
      <c r="AK30" s="339"/>
    </row>
    <row r="31" spans="1:37" ht="16.5" customHeight="1">
      <c r="A31" s="74" t="s">
        <v>492</v>
      </c>
      <c r="B31" s="84"/>
      <c r="C31" s="333">
        <v>2.25</v>
      </c>
      <c r="D31" s="102">
        <v>0</v>
      </c>
      <c r="E31" s="103">
        <f t="shared" si="0"/>
        <v>0</v>
      </c>
      <c r="F31" s="104">
        <f t="shared" ref="F31" si="14">D31*$D$11</f>
        <v>0</v>
      </c>
      <c r="G31" s="80"/>
      <c r="H31" s="333">
        <v>3.11</v>
      </c>
      <c r="I31" s="102">
        <v>0</v>
      </c>
      <c r="J31" s="103">
        <f t="shared" si="1"/>
        <v>0</v>
      </c>
      <c r="K31" s="104">
        <f t="shared" ref="K31" si="15">I31*$I$11</f>
        <v>0</v>
      </c>
      <c r="L31" s="80"/>
      <c r="M31" s="333">
        <v>10.08</v>
      </c>
      <c r="N31" s="102">
        <v>0</v>
      </c>
      <c r="O31" s="103">
        <f t="shared" si="2"/>
        <v>0</v>
      </c>
      <c r="P31" s="106">
        <f t="shared" ref="P31" si="16">N31*$N$11</f>
        <v>0</v>
      </c>
      <c r="Q31" s="14"/>
      <c r="R31" s="218"/>
      <c r="S31" s="344"/>
      <c r="T31" s="342"/>
      <c r="U31" s="343"/>
      <c r="V31" s="341"/>
      <c r="W31" s="343"/>
      <c r="X31" s="2"/>
      <c r="Y31" s="218"/>
      <c r="Z31" s="218"/>
      <c r="AA31" s="218"/>
      <c r="AB31" s="218"/>
      <c r="AC31" s="218"/>
      <c r="AD31" s="218"/>
      <c r="AE31" s="218"/>
      <c r="AF31" s="339"/>
      <c r="AG31" s="339"/>
      <c r="AH31" s="339"/>
      <c r="AI31" s="339"/>
      <c r="AJ31" s="339"/>
      <c r="AK31" s="339"/>
    </row>
    <row r="32" spans="1:37" ht="16.5" customHeight="1">
      <c r="A32" s="74" t="s">
        <v>48</v>
      </c>
      <c r="B32" s="75"/>
      <c r="C32" s="333">
        <v>0.73</v>
      </c>
      <c r="D32" s="102">
        <v>0</v>
      </c>
      <c r="E32" s="103">
        <f t="shared" si="0"/>
        <v>0</v>
      </c>
      <c r="F32" s="104">
        <f t="shared" ref="F32" si="17">D32*$D$11</f>
        <v>0</v>
      </c>
      <c r="G32" s="80"/>
      <c r="H32" s="333">
        <v>0</v>
      </c>
      <c r="I32" s="102">
        <v>0</v>
      </c>
      <c r="J32" s="103">
        <f t="shared" si="1"/>
        <v>0</v>
      </c>
      <c r="K32" s="104">
        <f t="shared" ref="K32:K33" si="18">I32*$I$11</f>
        <v>0</v>
      </c>
      <c r="L32" s="80"/>
      <c r="M32" s="333">
        <v>4.76</v>
      </c>
      <c r="N32" s="102">
        <v>0</v>
      </c>
      <c r="O32" s="103">
        <f t="shared" si="2"/>
        <v>0</v>
      </c>
      <c r="P32" s="106">
        <f t="shared" ref="P32:P33" si="19">N32*$N$11</f>
        <v>0</v>
      </c>
      <c r="Q32" s="14"/>
      <c r="R32" s="218"/>
      <c r="S32" s="193"/>
      <c r="T32" s="193"/>
      <c r="U32" s="193"/>
      <c r="V32" s="193"/>
      <c r="W32" s="193"/>
      <c r="Y32" s="218"/>
      <c r="Z32" s="218"/>
      <c r="AA32" s="218"/>
      <c r="AB32" s="218"/>
      <c r="AC32" s="218"/>
      <c r="AD32" s="218"/>
      <c r="AE32" s="218"/>
      <c r="AF32" s="339"/>
      <c r="AG32" s="339"/>
      <c r="AH32" s="339"/>
      <c r="AI32" s="339"/>
      <c r="AJ32" s="339"/>
      <c r="AK32" s="339"/>
    </row>
    <row r="33" spans="1:37" ht="16.5" customHeight="1">
      <c r="A33" s="74" t="s">
        <v>512</v>
      </c>
      <c r="B33" s="75"/>
      <c r="C33" s="333">
        <v>0.46</v>
      </c>
      <c r="D33" s="102">
        <v>0</v>
      </c>
      <c r="E33" s="103">
        <f t="shared" ref="E33" si="20">D33</f>
        <v>0</v>
      </c>
      <c r="F33" s="104">
        <f t="shared" ref="F33" si="21">D33*$D$11</f>
        <v>0</v>
      </c>
      <c r="G33" s="80"/>
      <c r="H33" s="333">
        <v>8.5500000000000007</v>
      </c>
      <c r="I33" s="102">
        <v>0</v>
      </c>
      <c r="J33" s="103">
        <f t="shared" si="1"/>
        <v>0</v>
      </c>
      <c r="K33" s="104">
        <f t="shared" si="18"/>
        <v>0</v>
      </c>
      <c r="L33" s="80"/>
      <c r="M33" s="333"/>
      <c r="N33" s="102">
        <v>0</v>
      </c>
      <c r="O33" s="103">
        <f t="shared" si="2"/>
        <v>0</v>
      </c>
      <c r="P33" s="106">
        <f t="shared" si="19"/>
        <v>0</v>
      </c>
      <c r="Q33" s="14"/>
      <c r="R33" s="218"/>
      <c r="S33" s="193"/>
      <c r="T33" s="193"/>
      <c r="U33" s="193"/>
      <c r="V33" s="193"/>
      <c r="W33" s="193"/>
      <c r="Y33" s="218"/>
      <c r="Z33" s="218"/>
      <c r="AA33" s="218"/>
      <c r="AB33" s="218"/>
      <c r="AC33" s="218"/>
      <c r="AD33" s="218"/>
      <c r="AE33" s="218"/>
      <c r="AF33" s="339"/>
      <c r="AG33" s="339"/>
      <c r="AH33" s="339"/>
      <c r="AI33" s="339"/>
      <c r="AJ33" s="339"/>
      <c r="AK33" s="339"/>
    </row>
    <row r="34" spans="1:37" ht="16.5" customHeight="1">
      <c r="A34" s="74" t="s">
        <v>44</v>
      </c>
      <c r="B34" s="75"/>
      <c r="C34" s="333">
        <v>0.34</v>
      </c>
      <c r="D34" s="102">
        <v>0</v>
      </c>
      <c r="E34" s="103">
        <f t="shared" si="0"/>
        <v>0</v>
      </c>
      <c r="F34" s="104">
        <f>D34*$D$11</f>
        <v>0</v>
      </c>
      <c r="G34" s="80"/>
      <c r="H34" s="333">
        <v>1.1499999999999999</v>
      </c>
      <c r="I34" s="102">
        <v>0</v>
      </c>
      <c r="J34" s="103">
        <f t="shared" si="1"/>
        <v>0</v>
      </c>
      <c r="K34" s="104">
        <f t="shared" ref="K34:K47" si="22">I34*$I$11</f>
        <v>0</v>
      </c>
      <c r="L34" s="80"/>
      <c r="M34" s="333">
        <v>4.9800000000000004</v>
      </c>
      <c r="N34" s="102">
        <v>0</v>
      </c>
      <c r="O34" s="103">
        <f t="shared" si="2"/>
        <v>0</v>
      </c>
      <c r="P34" s="106">
        <f t="shared" ref="P34:P52" si="23">N34*$N$11</f>
        <v>0</v>
      </c>
      <c r="Q34" s="14"/>
      <c r="R34" s="218"/>
      <c r="S34" s="193"/>
      <c r="T34" s="193"/>
      <c r="U34" s="346"/>
      <c r="V34" s="193"/>
      <c r="W34" s="193"/>
      <c r="Y34" s="218"/>
      <c r="Z34" s="218"/>
      <c r="AA34" s="218"/>
      <c r="AB34" s="218"/>
      <c r="AC34" s="218"/>
      <c r="AD34" s="218"/>
      <c r="AE34" s="218"/>
      <c r="AF34" s="339"/>
      <c r="AG34" s="339"/>
      <c r="AH34" s="339"/>
      <c r="AI34" s="339"/>
      <c r="AJ34" s="339"/>
      <c r="AK34" s="339"/>
    </row>
    <row r="35" spans="1:37" ht="16.5" customHeight="1">
      <c r="A35" s="74" t="s">
        <v>47</v>
      </c>
      <c r="B35" s="84"/>
      <c r="C35" s="350"/>
      <c r="D35" s="351"/>
      <c r="E35" s="103"/>
      <c r="F35" s="352"/>
      <c r="G35" s="80"/>
      <c r="H35" s="350"/>
      <c r="I35" s="351"/>
      <c r="J35" s="103"/>
      <c r="K35" s="352"/>
      <c r="L35" s="80"/>
      <c r="M35" s="350"/>
      <c r="N35" s="351"/>
      <c r="O35" s="103"/>
      <c r="P35" s="353"/>
      <c r="Q35" s="14"/>
      <c r="R35" s="218"/>
      <c r="S35" s="193"/>
      <c r="T35" s="193"/>
      <c r="U35" s="193"/>
      <c r="V35" s="193"/>
      <c r="W35" s="193"/>
      <c r="Z35" s="12"/>
      <c r="AA35" s="12"/>
      <c r="AB35" s="12"/>
      <c r="AC35" s="12"/>
      <c r="AF35" s="339"/>
      <c r="AG35" s="339"/>
      <c r="AH35" s="339"/>
      <c r="AI35" s="339"/>
      <c r="AJ35" s="339"/>
      <c r="AK35" s="339"/>
    </row>
    <row r="36" spans="1:37" ht="16.5" customHeight="1">
      <c r="A36" s="233" t="s">
        <v>261</v>
      </c>
      <c r="B36" s="109"/>
      <c r="C36" s="333">
        <v>0.77</v>
      </c>
      <c r="D36" s="102">
        <v>0</v>
      </c>
      <c r="E36" s="103">
        <f t="shared" si="0"/>
        <v>0</v>
      </c>
      <c r="F36" s="104">
        <f>D36*$D$11</f>
        <v>0</v>
      </c>
      <c r="G36" s="80"/>
      <c r="H36" s="333">
        <v>1.74</v>
      </c>
      <c r="I36" s="102">
        <v>0</v>
      </c>
      <c r="J36" s="103">
        <f t="shared" si="1"/>
        <v>0</v>
      </c>
      <c r="K36" s="104">
        <f t="shared" si="22"/>
        <v>0</v>
      </c>
      <c r="L36" s="80"/>
      <c r="M36" s="333">
        <v>8.14</v>
      </c>
      <c r="N36" s="102">
        <v>0</v>
      </c>
      <c r="O36" s="103">
        <f t="shared" si="2"/>
        <v>0</v>
      </c>
      <c r="P36" s="106">
        <f t="shared" si="23"/>
        <v>0</v>
      </c>
      <c r="Q36" s="14"/>
      <c r="R36" s="218"/>
      <c r="S36" s="218"/>
      <c r="T36" s="218"/>
      <c r="U36" s="218"/>
      <c r="V36" s="218"/>
      <c r="W36" s="218"/>
      <c r="Z36" s="12"/>
      <c r="AA36" s="12"/>
      <c r="AB36" s="12"/>
      <c r="AC36" s="12"/>
      <c r="AF36" s="339"/>
      <c r="AG36" s="339"/>
      <c r="AH36" s="339"/>
      <c r="AI36" s="339"/>
      <c r="AJ36" s="339"/>
      <c r="AK36" s="339"/>
    </row>
    <row r="37" spans="1:37" ht="16.5" customHeight="1">
      <c r="A37" s="233" t="s">
        <v>262</v>
      </c>
      <c r="B37" s="109"/>
      <c r="C37" s="333">
        <v>0</v>
      </c>
      <c r="D37" s="102">
        <v>0</v>
      </c>
      <c r="E37" s="103">
        <f t="shared" si="0"/>
        <v>0</v>
      </c>
      <c r="F37" s="104">
        <f>D37*$D$11</f>
        <v>0</v>
      </c>
      <c r="G37" s="80"/>
      <c r="H37" s="333">
        <v>0</v>
      </c>
      <c r="I37" s="102">
        <v>0</v>
      </c>
      <c r="J37" s="103">
        <f t="shared" si="1"/>
        <v>0</v>
      </c>
      <c r="K37" s="104">
        <f t="shared" si="22"/>
        <v>0</v>
      </c>
      <c r="L37" s="80"/>
      <c r="M37" s="333">
        <v>0</v>
      </c>
      <c r="N37" s="102">
        <v>0</v>
      </c>
      <c r="O37" s="103">
        <f t="shared" si="2"/>
        <v>0</v>
      </c>
      <c r="P37" s="106">
        <f t="shared" si="23"/>
        <v>0</v>
      </c>
      <c r="Q37" s="14"/>
      <c r="R37" s="218"/>
      <c r="S37" s="193"/>
      <c r="T37" s="193"/>
      <c r="U37" s="193"/>
      <c r="V37" s="193"/>
      <c r="W37" s="193"/>
      <c r="AF37" s="339"/>
      <c r="AG37" s="339"/>
      <c r="AH37" s="339"/>
      <c r="AI37" s="339"/>
      <c r="AJ37" s="339"/>
      <c r="AK37" s="339"/>
    </row>
    <row r="38" spans="1:37" ht="16.5" customHeight="1">
      <c r="A38" s="74" t="s">
        <v>39</v>
      </c>
      <c r="B38" s="84"/>
      <c r="C38" s="350"/>
      <c r="D38" s="351"/>
      <c r="E38" s="103"/>
      <c r="F38" s="352"/>
      <c r="G38" s="80"/>
      <c r="H38" s="350"/>
      <c r="I38" s="351"/>
      <c r="J38" s="103"/>
      <c r="K38" s="352"/>
      <c r="L38" s="80"/>
      <c r="M38" s="350"/>
      <c r="N38" s="351"/>
      <c r="O38" s="103"/>
      <c r="P38" s="353"/>
      <c r="Q38" s="14"/>
      <c r="R38" s="218"/>
      <c r="S38" s="341"/>
      <c r="T38" s="341"/>
      <c r="U38" s="347"/>
      <c r="V38" s="193"/>
      <c r="W38" s="193"/>
      <c r="AF38" s="339"/>
      <c r="AG38" s="339"/>
      <c r="AH38" s="339"/>
      <c r="AI38" s="339"/>
      <c r="AJ38" s="339"/>
      <c r="AK38" s="339"/>
    </row>
    <row r="39" spans="1:37" ht="16.5" customHeight="1">
      <c r="A39" s="233" t="s">
        <v>40</v>
      </c>
      <c r="B39" s="75"/>
      <c r="C39" s="333">
        <v>5.31</v>
      </c>
      <c r="D39" s="102">
        <v>0</v>
      </c>
      <c r="E39" s="103">
        <f t="shared" si="0"/>
        <v>0</v>
      </c>
      <c r="F39" s="104">
        <f t="shared" ref="F39:F44" si="24">D39*$D$11</f>
        <v>0</v>
      </c>
      <c r="G39" s="80"/>
      <c r="H39" s="333">
        <v>2.2000000000000002</v>
      </c>
      <c r="I39" s="102">
        <v>0</v>
      </c>
      <c r="J39" s="103">
        <f t="shared" si="1"/>
        <v>0</v>
      </c>
      <c r="K39" s="104">
        <f t="shared" si="22"/>
        <v>0</v>
      </c>
      <c r="L39" s="80"/>
      <c r="M39" s="333">
        <v>0</v>
      </c>
      <c r="N39" s="102">
        <v>0</v>
      </c>
      <c r="O39" s="103">
        <f t="shared" si="2"/>
        <v>0</v>
      </c>
      <c r="P39" s="106">
        <f t="shared" si="23"/>
        <v>0</v>
      </c>
      <c r="Q39" s="14"/>
      <c r="R39" s="218"/>
      <c r="S39" s="342"/>
      <c r="T39" s="91"/>
      <c r="U39" s="345"/>
      <c r="V39" s="193"/>
      <c r="W39" s="193"/>
      <c r="AF39" s="339"/>
      <c r="AG39" s="339"/>
      <c r="AH39" s="339"/>
      <c r="AI39" s="339"/>
      <c r="AJ39" s="339"/>
      <c r="AK39" s="339"/>
    </row>
    <row r="40" spans="1:37" ht="17.25" customHeight="1">
      <c r="A40" s="233" t="s">
        <v>41</v>
      </c>
      <c r="B40" s="75"/>
      <c r="C40" s="333">
        <v>0</v>
      </c>
      <c r="D40" s="88">
        <v>0</v>
      </c>
      <c r="E40" s="103">
        <f t="shared" si="0"/>
        <v>0</v>
      </c>
      <c r="F40" s="104">
        <f t="shared" si="24"/>
        <v>0</v>
      </c>
      <c r="G40" s="80"/>
      <c r="H40" s="333">
        <v>0</v>
      </c>
      <c r="I40" s="102">
        <v>0</v>
      </c>
      <c r="J40" s="103">
        <f t="shared" si="1"/>
        <v>0</v>
      </c>
      <c r="K40" s="104">
        <f t="shared" si="22"/>
        <v>0</v>
      </c>
      <c r="L40" s="80"/>
      <c r="M40" s="333">
        <v>0</v>
      </c>
      <c r="N40" s="102">
        <v>0</v>
      </c>
      <c r="O40" s="103">
        <f t="shared" si="2"/>
        <v>0</v>
      </c>
      <c r="P40" s="106">
        <f t="shared" si="23"/>
        <v>0</v>
      </c>
      <c r="Q40" s="14"/>
      <c r="R40" s="218"/>
      <c r="S40" s="91"/>
      <c r="T40" s="91"/>
      <c r="U40" s="91"/>
      <c r="V40" s="345"/>
      <c r="W40" s="345"/>
      <c r="AF40" s="339"/>
      <c r="AG40" s="339"/>
      <c r="AH40" s="339"/>
      <c r="AI40" s="339"/>
      <c r="AJ40" s="339"/>
      <c r="AK40" s="339"/>
    </row>
    <row r="41" spans="1:37" ht="17.25" customHeight="1">
      <c r="A41" s="74" t="s">
        <v>494</v>
      </c>
      <c r="B41" s="75"/>
      <c r="C41" s="333">
        <v>0.51</v>
      </c>
      <c r="D41" s="102">
        <v>0</v>
      </c>
      <c r="E41" s="103">
        <f t="shared" si="0"/>
        <v>0</v>
      </c>
      <c r="F41" s="104">
        <f t="shared" ref="F41" si="25">D41*$D$11</f>
        <v>0</v>
      </c>
      <c r="G41" s="80"/>
      <c r="H41" s="333">
        <v>4.6900000000000004</v>
      </c>
      <c r="I41" s="102">
        <v>0</v>
      </c>
      <c r="J41" s="103">
        <f t="shared" si="1"/>
        <v>0</v>
      </c>
      <c r="K41" s="104">
        <f t="shared" ref="K41" si="26">I41*$I$11</f>
        <v>0</v>
      </c>
      <c r="L41" s="80"/>
      <c r="M41" s="333">
        <f>6.98+7.96+3.26</f>
        <v>18.200000000000003</v>
      </c>
      <c r="N41" s="102">
        <v>0</v>
      </c>
      <c r="O41" s="103">
        <f t="shared" si="2"/>
        <v>0</v>
      </c>
      <c r="P41" s="106">
        <f t="shared" ref="P41" si="27">N41*$N$11</f>
        <v>0</v>
      </c>
      <c r="Q41" s="14"/>
      <c r="R41" s="218"/>
      <c r="S41" s="91"/>
      <c r="T41" s="91"/>
      <c r="U41" s="91"/>
      <c r="V41" s="345"/>
      <c r="W41" s="345"/>
      <c r="AF41" s="339"/>
      <c r="AG41" s="339"/>
      <c r="AH41" s="339"/>
      <c r="AI41" s="339"/>
      <c r="AJ41" s="339"/>
      <c r="AK41" s="339"/>
    </row>
    <row r="42" spans="1:37" ht="16.5" customHeight="1">
      <c r="A42" s="74" t="s">
        <v>43</v>
      </c>
      <c r="B42" s="75"/>
      <c r="C42" s="333">
        <v>0.15</v>
      </c>
      <c r="D42" s="102">
        <v>0</v>
      </c>
      <c r="E42" s="103">
        <f t="shared" si="0"/>
        <v>0</v>
      </c>
      <c r="F42" s="104">
        <f t="shared" si="24"/>
        <v>0</v>
      </c>
      <c r="G42" s="80"/>
      <c r="H42" s="333">
        <v>1.36</v>
      </c>
      <c r="I42" s="102">
        <v>0</v>
      </c>
      <c r="J42" s="103">
        <f t="shared" si="1"/>
        <v>0</v>
      </c>
      <c r="K42" s="104">
        <f t="shared" si="22"/>
        <v>0</v>
      </c>
      <c r="L42" s="80"/>
      <c r="M42" s="333">
        <v>0</v>
      </c>
      <c r="N42" s="102">
        <v>0</v>
      </c>
      <c r="O42" s="103">
        <f t="shared" si="2"/>
        <v>0</v>
      </c>
      <c r="P42" s="106">
        <f t="shared" si="23"/>
        <v>0</v>
      </c>
      <c r="Q42" s="14"/>
      <c r="R42" s="349"/>
      <c r="S42" s="349"/>
      <c r="T42" s="349"/>
      <c r="U42" s="349"/>
      <c r="V42" s="349"/>
      <c r="W42" s="348"/>
      <c r="AF42" s="339"/>
      <c r="AG42" s="339"/>
      <c r="AH42" s="339"/>
      <c r="AI42" s="339"/>
      <c r="AJ42" s="339"/>
      <c r="AK42" s="339"/>
    </row>
    <row r="43" spans="1:37" ht="16.5" customHeight="1">
      <c r="A43" s="74" t="s">
        <v>501</v>
      </c>
      <c r="B43" s="75"/>
      <c r="C43" s="333">
        <v>0</v>
      </c>
      <c r="D43" s="88">
        <v>0</v>
      </c>
      <c r="E43" s="103">
        <f t="shared" ref="E43" si="28">D43</f>
        <v>0</v>
      </c>
      <c r="F43" s="104">
        <f t="shared" ref="F43" si="29">D43*$D$11</f>
        <v>0</v>
      </c>
      <c r="G43" s="80"/>
      <c r="H43" s="333">
        <v>0</v>
      </c>
      <c r="I43" s="102">
        <v>0</v>
      </c>
      <c r="J43" s="103">
        <f t="shared" ref="J43" si="30">I43</f>
        <v>0</v>
      </c>
      <c r="K43" s="104">
        <f t="shared" ref="K43" si="31">I43*$I$11</f>
        <v>0</v>
      </c>
      <c r="L43" s="80"/>
      <c r="M43" s="333">
        <v>2.78</v>
      </c>
      <c r="N43" s="102">
        <v>0</v>
      </c>
      <c r="O43" s="103">
        <f t="shared" ref="O43" si="32">N43</f>
        <v>0</v>
      </c>
      <c r="P43" s="106">
        <f t="shared" ref="P43" si="33">N43*$N$11</f>
        <v>0</v>
      </c>
      <c r="Q43" s="14"/>
      <c r="R43" s="349"/>
      <c r="S43" s="349"/>
      <c r="T43" s="349"/>
      <c r="U43" s="349"/>
      <c r="V43" s="349"/>
      <c r="W43" s="348"/>
      <c r="AF43" s="339"/>
      <c r="AG43" s="339"/>
      <c r="AH43" s="339"/>
      <c r="AI43" s="339"/>
      <c r="AJ43" s="339"/>
      <c r="AK43" s="339"/>
    </row>
    <row r="44" spans="1:37" ht="16.5" customHeight="1">
      <c r="A44" s="74" t="s">
        <v>50</v>
      </c>
      <c r="B44" s="75"/>
      <c r="C44" s="333">
        <v>1.02</v>
      </c>
      <c r="D44" s="102">
        <v>0</v>
      </c>
      <c r="E44" s="103">
        <f t="shared" si="0"/>
        <v>0</v>
      </c>
      <c r="F44" s="104">
        <f t="shared" si="24"/>
        <v>0</v>
      </c>
      <c r="G44" s="80"/>
      <c r="H44" s="333">
        <v>0</v>
      </c>
      <c r="I44" s="88">
        <v>0</v>
      </c>
      <c r="J44" s="103">
        <f t="shared" si="1"/>
        <v>0</v>
      </c>
      <c r="K44" s="104">
        <f t="shared" si="22"/>
        <v>0</v>
      </c>
      <c r="L44" s="80"/>
      <c r="M44" s="333">
        <v>0</v>
      </c>
      <c r="N44" s="102">
        <v>0</v>
      </c>
      <c r="O44" s="103">
        <f t="shared" si="2"/>
        <v>0</v>
      </c>
      <c r="P44" s="106">
        <f t="shared" si="23"/>
        <v>0</v>
      </c>
      <c r="Q44" s="14"/>
      <c r="R44" s="349"/>
      <c r="S44" s="349"/>
      <c r="T44" s="349"/>
      <c r="U44" s="349"/>
      <c r="V44" s="349"/>
      <c r="W44" s="345"/>
      <c r="AF44" s="339"/>
      <c r="AG44" s="339"/>
      <c r="AH44" s="339"/>
      <c r="AI44" s="339"/>
      <c r="AJ44" s="339"/>
      <c r="AK44" s="339"/>
    </row>
    <row r="45" spans="1:37" ht="16.5" customHeight="1">
      <c r="A45" s="74" t="s">
        <v>379</v>
      </c>
      <c r="B45" s="75"/>
      <c r="C45" s="333">
        <v>5.81</v>
      </c>
      <c r="D45" s="102">
        <v>0</v>
      </c>
      <c r="E45" s="103">
        <f t="shared" si="0"/>
        <v>0</v>
      </c>
      <c r="F45" s="104">
        <f>D45*$D$11</f>
        <v>0</v>
      </c>
      <c r="G45" s="17"/>
      <c r="H45" s="333">
        <v>3.12</v>
      </c>
      <c r="I45" s="102">
        <v>0</v>
      </c>
      <c r="J45" s="103">
        <f t="shared" si="1"/>
        <v>0</v>
      </c>
      <c r="K45" s="104">
        <f>I45*$I$11</f>
        <v>0</v>
      </c>
      <c r="L45" s="17"/>
      <c r="M45" s="333">
        <v>4.38</v>
      </c>
      <c r="N45" s="102">
        <v>0</v>
      </c>
      <c r="O45" s="103">
        <f t="shared" si="2"/>
        <v>0</v>
      </c>
      <c r="P45" s="106">
        <f>N45*$N$11</f>
        <v>0</v>
      </c>
      <c r="Q45" s="14"/>
      <c r="R45" s="348"/>
      <c r="S45" s="348"/>
      <c r="T45" s="348"/>
      <c r="U45" s="348"/>
      <c r="V45" s="348"/>
      <c r="W45" s="345"/>
      <c r="AF45" s="339"/>
      <c r="AG45" s="339"/>
      <c r="AH45" s="339"/>
      <c r="AI45" s="339"/>
      <c r="AJ45" s="339"/>
      <c r="AK45" s="339"/>
    </row>
    <row r="46" spans="1:37" ht="16.5" customHeight="1">
      <c r="A46" s="79" t="s">
        <v>438</v>
      </c>
      <c r="B46" s="75"/>
      <c r="C46" s="333">
        <v>0</v>
      </c>
      <c r="D46" s="88">
        <v>0</v>
      </c>
      <c r="E46" s="103">
        <f t="shared" si="0"/>
        <v>0</v>
      </c>
      <c r="F46" s="104">
        <f t="shared" ref="F46:F47" si="34">D46*$D$11</f>
        <v>0</v>
      </c>
      <c r="G46" s="80"/>
      <c r="H46" s="333">
        <v>1.28</v>
      </c>
      <c r="I46" s="102">
        <v>0</v>
      </c>
      <c r="J46" s="103">
        <f t="shared" si="1"/>
        <v>0</v>
      </c>
      <c r="K46" s="104">
        <f t="shared" ref="K46" si="35">I46*$I$11</f>
        <v>0</v>
      </c>
      <c r="L46" s="80"/>
      <c r="M46" s="333">
        <v>6.98</v>
      </c>
      <c r="N46" s="102">
        <v>0</v>
      </c>
      <c r="O46" s="103">
        <f t="shared" si="2"/>
        <v>0</v>
      </c>
      <c r="P46" s="106">
        <f t="shared" ref="P46" si="36">N46*$N$11</f>
        <v>0</v>
      </c>
      <c r="Q46" s="14"/>
      <c r="AF46" s="339"/>
      <c r="AG46" s="339"/>
      <c r="AH46" s="339"/>
      <c r="AI46" s="339"/>
      <c r="AJ46" s="339"/>
      <c r="AK46" s="339"/>
    </row>
    <row r="47" spans="1:37" ht="16.5" customHeight="1">
      <c r="A47" s="74" t="s">
        <v>377</v>
      </c>
      <c r="B47" s="75"/>
      <c r="C47" s="333">
        <v>0</v>
      </c>
      <c r="D47" s="88">
        <v>0</v>
      </c>
      <c r="E47" s="103">
        <f t="shared" si="0"/>
        <v>0</v>
      </c>
      <c r="F47" s="104">
        <f t="shared" si="34"/>
        <v>0</v>
      </c>
      <c r="G47" s="17"/>
      <c r="H47" s="333">
        <v>0</v>
      </c>
      <c r="I47" s="102">
        <v>0</v>
      </c>
      <c r="J47" s="103">
        <f t="shared" si="1"/>
        <v>0</v>
      </c>
      <c r="K47" s="104">
        <f t="shared" si="22"/>
        <v>0</v>
      </c>
      <c r="L47" s="17"/>
      <c r="M47" s="333">
        <v>0</v>
      </c>
      <c r="N47" s="102">
        <v>0</v>
      </c>
      <c r="O47" s="103">
        <f t="shared" si="2"/>
        <v>0</v>
      </c>
      <c r="P47" s="106">
        <f t="shared" si="23"/>
        <v>0</v>
      </c>
      <c r="Q47" s="14"/>
      <c r="Z47" s="12"/>
      <c r="AA47" s="12"/>
      <c r="AF47" s="339"/>
      <c r="AG47" s="339"/>
      <c r="AH47" s="339"/>
      <c r="AI47" s="339"/>
      <c r="AJ47" s="339"/>
      <c r="AK47" s="339"/>
    </row>
    <row r="48" spans="1:37" ht="16.5" customHeight="1" thickBot="1">
      <c r="A48" s="318" t="s">
        <v>468</v>
      </c>
      <c r="B48" s="107"/>
      <c r="C48" s="238">
        <f>SUM(C23:C47)</f>
        <v>31.669999999999998</v>
      </c>
      <c r="D48" s="110">
        <f>SUM(D23:D47)</f>
        <v>0</v>
      </c>
      <c r="E48" s="111"/>
      <c r="F48" s="112">
        <f>SUM(F23:F47)</f>
        <v>0</v>
      </c>
      <c r="G48" s="113"/>
      <c r="H48" s="238">
        <f>SUM(H23:H47)</f>
        <v>132.63</v>
      </c>
      <c r="I48" s="110">
        <f>SUM(I23:I47)</f>
        <v>0</v>
      </c>
      <c r="J48" s="111"/>
      <c r="K48" s="112">
        <f>SUM(K23:K47)</f>
        <v>0</v>
      </c>
      <c r="L48" s="113"/>
      <c r="M48" s="238">
        <f>SUM(M23:M47)</f>
        <v>928.81000000000006</v>
      </c>
      <c r="N48" s="110">
        <f>SUM(N23:N47)</f>
        <v>0</v>
      </c>
      <c r="O48" s="111"/>
      <c r="P48" s="114">
        <f>SUM(P23:P47)</f>
        <v>0</v>
      </c>
      <c r="Q48" s="14"/>
      <c r="R48" s="218"/>
      <c r="S48" s="218"/>
      <c r="T48" s="218"/>
      <c r="U48" s="218"/>
      <c r="V48" s="218"/>
      <c r="W48" s="218"/>
      <c r="Z48" s="12"/>
      <c r="AA48" s="12"/>
      <c r="AF48" s="339"/>
      <c r="AG48" s="339"/>
      <c r="AH48" s="339"/>
      <c r="AI48" s="339"/>
      <c r="AJ48" s="339"/>
      <c r="AK48" s="339"/>
    </row>
    <row r="49" spans="1:37" ht="16.5" customHeight="1" thickTop="1">
      <c r="A49" s="319" t="s">
        <v>469</v>
      </c>
      <c r="B49" s="115"/>
      <c r="C49" s="374">
        <f>C19-C48</f>
        <v>-10.439999999999994</v>
      </c>
      <c r="D49" s="375">
        <f>D19-D48</f>
        <v>0</v>
      </c>
      <c r="E49" s="117"/>
      <c r="F49" s="118">
        <f>D49*D11</f>
        <v>0</v>
      </c>
      <c r="G49" s="119"/>
      <c r="H49" s="240">
        <f>H19-H48</f>
        <v>19.5</v>
      </c>
      <c r="I49" s="116">
        <f>I19-I48</f>
        <v>0</v>
      </c>
      <c r="J49" s="117"/>
      <c r="K49" s="118">
        <f>I49*I11</f>
        <v>0</v>
      </c>
      <c r="L49" s="119"/>
      <c r="M49" s="240">
        <f>M19-M48</f>
        <v>-918.17660000000001</v>
      </c>
      <c r="N49" s="116">
        <f>N19-N48</f>
        <v>0</v>
      </c>
      <c r="O49" s="117"/>
      <c r="P49" s="120">
        <f>N49*N11</f>
        <v>0</v>
      </c>
      <c r="R49" s="218"/>
      <c r="S49" s="193"/>
      <c r="T49" s="193"/>
      <c r="U49" s="193"/>
      <c r="V49" s="193"/>
      <c r="W49" s="193"/>
      <c r="AF49" s="339"/>
      <c r="AG49" s="339"/>
      <c r="AH49" s="339"/>
      <c r="AI49" s="339"/>
      <c r="AJ49" s="339"/>
      <c r="AK49" s="339"/>
    </row>
    <row r="50" spans="1:37" ht="16.5" customHeight="1">
      <c r="A50" s="320" t="s">
        <v>470</v>
      </c>
      <c r="B50" s="16"/>
      <c r="C50" s="16"/>
      <c r="D50" s="121"/>
      <c r="E50" s="122"/>
      <c r="F50" s="81"/>
      <c r="G50" s="80"/>
      <c r="H50" s="16"/>
      <c r="I50" s="121"/>
      <c r="J50" s="83"/>
      <c r="K50" s="81"/>
      <c r="L50" s="80"/>
      <c r="M50" s="16"/>
      <c r="N50" s="121"/>
      <c r="O50" s="83"/>
      <c r="P50" s="99"/>
      <c r="R50" s="218"/>
      <c r="S50" s="341"/>
      <c r="T50" s="341"/>
      <c r="U50" s="347"/>
      <c r="V50" s="193"/>
      <c r="W50" s="193"/>
      <c r="AF50" s="339"/>
      <c r="AG50" s="339"/>
      <c r="AH50" s="339"/>
      <c r="AI50" s="339"/>
      <c r="AJ50" s="339"/>
      <c r="AK50" s="339"/>
    </row>
    <row r="51" spans="1:37" ht="16.5" customHeight="1">
      <c r="A51" s="123" t="s">
        <v>471</v>
      </c>
      <c r="B51" s="16"/>
      <c r="C51" s="16"/>
      <c r="D51" s="369" t="s">
        <v>493</v>
      </c>
      <c r="E51" s="101"/>
      <c r="F51" s="370" t="s">
        <v>495</v>
      </c>
      <c r="G51" s="94"/>
      <c r="H51" s="16"/>
      <c r="I51" s="369" t="s">
        <v>493</v>
      </c>
      <c r="J51" s="101"/>
      <c r="K51" s="370" t="s">
        <v>495</v>
      </c>
      <c r="L51" s="94"/>
      <c r="M51" s="16"/>
      <c r="N51" s="369" t="s">
        <v>493</v>
      </c>
      <c r="O51" s="101"/>
      <c r="P51" s="371" t="s">
        <v>495</v>
      </c>
      <c r="Q51" s="14"/>
      <c r="R51" s="218"/>
      <c r="S51" s="342"/>
      <c r="T51" s="91"/>
      <c r="U51" s="345"/>
      <c r="V51" s="193"/>
      <c r="W51" s="193"/>
      <c r="AF51" s="339"/>
      <c r="AG51" s="339"/>
      <c r="AH51" s="339"/>
      <c r="AI51" s="339"/>
      <c r="AJ51" s="339"/>
      <c r="AK51" s="339"/>
    </row>
    <row r="52" spans="1:37" ht="16.5" customHeight="1">
      <c r="A52" s="321" t="s">
        <v>263</v>
      </c>
      <c r="B52" s="75"/>
      <c r="C52" s="334">
        <v>0.41</v>
      </c>
      <c r="D52" s="102">
        <v>0</v>
      </c>
      <c r="E52" s="103">
        <f t="shared" ref="E52:E57" si="37">D52</f>
        <v>0</v>
      </c>
      <c r="F52" s="104">
        <f t="shared" ref="F52" si="38">D52*$D$11</f>
        <v>0</v>
      </c>
      <c r="G52" s="80"/>
      <c r="H52" s="334">
        <v>1</v>
      </c>
      <c r="I52" s="102">
        <v>0</v>
      </c>
      <c r="J52" s="103">
        <f t="shared" ref="J52:J57" si="39">I52</f>
        <v>0</v>
      </c>
      <c r="K52" s="104">
        <f t="shared" ref="K52:K57" si="40">I52*$I$11</f>
        <v>0</v>
      </c>
      <c r="L52" s="80"/>
      <c r="M52" s="334">
        <v>0</v>
      </c>
      <c r="N52" s="102">
        <v>0</v>
      </c>
      <c r="O52" s="103">
        <f t="shared" ref="O52:O57" si="41">N52</f>
        <v>0</v>
      </c>
      <c r="P52" s="106">
        <f t="shared" si="23"/>
        <v>0</v>
      </c>
      <c r="Q52" s="14"/>
      <c r="R52" s="218"/>
      <c r="S52" s="91"/>
      <c r="T52" s="91"/>
      <c r="U52" s="91"/>
      <c r="V52" s="345"/>
      <c r="W52" s="345"/>
      <c r="AF52" s="339"/>
      <c r="AG52" s="339"/>
      <c r="AH52" s="339"/>
      <c r="AI52" s="339"/>
      <c r="AJ52" s="339"/>
      <c r="AK52" s="339"/>
    </row>
    <row r="53" spans="1:37" ht="16.5" customHeight="1">
      <c r="A53" s="79" t="s">
        <v>515</v>
      </c>
      <c r="B53" s="75"/>
      <c r="C53" s="334">
        <v>0.53</v>
      </c>
      <c r="D53" s="102">
        <v>0</v>
      </c>
      <c r="E53" s="103">
        <f t="shared" ref="E53" si="42">D53</f>
        <v>0</v>
      </c>
      <c r="F53" s="104">
        <f t="shared" ref="F53" si="43">D53*$D$11</f>
        <v>0</v>
      </c>
      <c r="G53" s="80"/>
      <c r="H53" s="334">
        <v>3.28</v>
      </c>
      <c r="I53" s="102">
        <v>0</v>
      </c>
      <c r="J53" s="103">
        <f t="shared" ref="J53" si="44">I53</f>
        <v>0</v>
      </c>
      <c r="K53" s="104">
        <f t="shared" ref="K53" si="45">I53*$I$11</f>
        <v>0</v>
      </c>
      <c r="L53" s="80"/>
      <c r="M53" s="334"/>
      <c r="N53" s="102">
        <v>0</v>
      </c>
      <c r="O53" s="103"/>
      <c r="P53" s="106"/>
      <c r="Q53" s="14"/>
      <c r="R53" s="218"/>
      <c r="S53" s="91"/>
      <c r="T53" s="91"/>
      <c r="U53" s="91"/>
      <c r="V53" s="345"/>
      <c r="W53" s="345"/>
      <c r="AF53" s="339"/>
      <c r="AG53" s="339"/>
      <c r="AH53" s="339"/>
      <c r="AI53" s="339"/>
      <c r="AJ53" s="339"/>
      <c r="AK53" s="339"/>
    </row>
    <row r="54" spans="1:37" ht="16.5" customHeight="1">
      <c r="A54" s="79" t="s">
        <v>393</v>
      </c>
      <c r="B54" s="75"/>
      <c r="C54" s="334">
        <v>0</v>
      </c>
      <c r="D54" s="102">
        <v>0</v>
      </c>
      <c r="E54" s="103">
        <f t="shared" si="37"/>
        <v>0</v>
      </c>
      <c r="F54" s="104">
        <f>D54*$D$11</f>
        <v>0</v>
      </c>
      <c r="G54" s="80"/>
      <c r="H54" s="334">
        <v>0</v>
      </c>
      <c r="I54" s="102">
        <v>0</v>
      </c>
      <c r="J54" s="103">
        <f t="shared" si="39"/>
        <v>0</v>
      </c>
      <c r="K54" s="104">
        <f t="shared" si="40"/>
        <v>0</v>
      </c>
      <c r="L54" s="80"/>
      <c r="M54" s="334">
        <v>0</v>
      </c>
      <c r="N54" s="102">
        <v>0</v>
      </c>
      <c r="O54" s="103">
        <f t="shared" si="41"/>
        <v>0</v>
      </c>
      <c r="P54" s="106">
        <f>N54*$N$11</f>
        <v>0</v>
      </c>
      <c r="R54" s="7"/>
      <c r="S54" s="348"/>
      <c r="T54" s="348"/>
      <c r="U54" s="348"/>
      <c r="V54" s="348"/>
      <c r="W54" s="348"/>
      <c r="AF54" s="339"/>
      <c r="AG54" s="339"/>
      <c r="AH54" s="339"/>
      <c r="AI54" s="339"/>
      <c r="AJ54" s="339"/>
      <c r="AK54" s="339"/>
    </row>
    <row r="55" spans="1:37" ht="16.5" customHeight="1">
      <c r="A55" s="79" t="s">
        <v>441</v>
      </c>
      <c r="B55" s="75"/>
      <c r="C55" s="334">
        <v>0.47</v>
      </c>
      <c r="D55" s="102">
        <v>0</v>
      </c>
      <c r="E55" s="103">
        <f t="shared" si="37"/>
        <v>0</v>
      </c>
      <c r="F55" s="104">
        <f t="shared" ref="F55" si="46">D55*$D$11</f>
        <v>0</v>
      </c>
      <c r="G55" s="80"/>
      <c r="H55" s="334">
        <v>0</v>
      </c>
      <c r="I55" s="102">
        <v>0</v>
      </c>
      <c r="J55" s="103">
        <f t="shared" si="39"/>
        <v>0</v>
      </c>
      <c r="K55" s="104">
        <f t="shared" si="40"/>
        <v>0</v>
      </c>
      <c r="L55" s="80"/>
      <c r="M55" s="334">
        <v>10.47</v>
      </c>
      <c r="N55" s="102">
        <v>0</v>
      </c>
      <c r="O55" s="103">
        <f t="shared" si="41"/>
        <v>0</v>
      </c>
      <c r="P55" s="106">
        <f t="shared" ref="P55" si="47">N55*$N$11</f>
        <v>0</v>
      </c>
      <c r="Q55" s="14"/>
      <c r="R55" s="349"/>
      <c r="S55" s="349"/>
      <c r="T55" s="349"/>
      <c r="U55" s="349"/>
      <c r="V55" s="349"/>
      <c r="W55" s="348"/>
      <c r="AF55" s="339"/>
      <c r="AG55" s="339"/>
      <c r="AH55" s="339"/>
      <c r="AI55" s="339"/>
      <c r="AJ55" s="339"/>
      <c r="AK55" s="339"/>
    </row>
    <row r="56" spans="1:37" ht="16.5" customHeight="1">
      <c r="A56" s="79" t="s">
        <v>439</v>
      </c>
      <c r="B56" s="75"/>
      <c r="C56" s="334">
        <v>0.93</v>
      </c>
      <c r="D56" s="102">
        <v>0</v>
      </c>
      <c r="E56" s="103">
        <f t="shared" si="37"/>
        <v>0</v>
      </c>
      <c r="F56" s="104">
        <f>D56*$D$11</f>
        <v>0</v>
      </c>
      <c r="G56" s="17"/>
      <c r="H56" s="334">
        <v>2.78</v>
      </c>
      <c r="I56" s="102">
        <v>0</v>
      </c>
      <c r="J56" s="103">
        <f t="shared" si="39"/>
        <v>0</v>
      </c>
      <c r="K56" s="104">
        <f t="shared" si="40"/>
        <v>0</v>
      </c>
      <c r="L56" s="17"/>
      <c r="M56" s="334">
        <v>8.14</v>
      </c>
      <c r="N56" s="102">
        <v>0</v>
      </c>
      <c r="O56" s="103">
        <f t="shared" si="41"/>
        <v>0</v>
      </c>
      <c r="P56" s="106">
        <f>N56*$N$11</f>
        <v>0</v>
      </c>
      <c r="Q56" s="14"/>
      <c r="R56" s="349"/>
      <c r="S56" s="349"/>
      <c r="T56" s="349"/>
      <c r="U56" s="349"/>
      <c r="V56" s="349"/>
      <c r="W56" s="348"/>
      <c r="AF56" s="339"/>
      <c r="AG56" s="339"/>
      <c r="AH56" s="339"/>
      <c r="AI56" s="339"/>
      <c r="AJ56" s="339"/>
      <c r="AK56" s="339"/>
    </row>
    <row r="57" spans="1:37" ht="16.5" customHeight="1">
      <c r="A57" s="322" t="s">
        <v>377</v>
      </c>
      <c r="B57" s="75"/>
      <c r="C57" s="334">
        <v>0</v>
      </c>
      <c r="D57" s="102">
        <v>0</v>
      </c>
      <c r="E57" s="103">
        <f t="shared" si="37"/>
        <v>0</v>
      </c>
      <c r="F57" s="104">
        <f>D57*$D$11</f>
        <v>0</v>
      </c>
      <c r="G57" s="80"/>
      <c r="H57" s="334">
        <v>0</v>
      </c>
      <c r="I57" s="102">
        <v>0</v>
      </c>
      <c r="J57" s="103">
        <f t="shared" si="39"/>
        <v>0</v>
      </c>
      <c r="K57" s="104">
        <f t="shared" si="40"/>
        <v>0</v>
      </c>
      <c r="L57" s="80"/>
      <c r="M57" s="334">
        <v>0</v>
      </c>
      <c r="N57" s="102">
        <v>0</v>
      </c>
      <c r="O57" s="103">
        <f t="shared" si="41"/>
        <v>0</v>
      </c>
      <c r="P57" s="106">
        <f>N57*$N$11</f>
        <v>0</v>
      </c>
      <c r="R57" s="349"/>
      <c r="S57" s="349"/>
      <c r="T57" s="349"/>
      <c r="U57" s="349"/>
      <c r="V57" s="349"/>
      <c r="W57" s="345"/>
      <c r="AF57" s="339"/>
      <c r="AG57" s="339"/>
      <c r="AH57" s="339"/>
      <c r="AI57" s="339"/>
      <c r="AJ57" s="339"/>
      <c r="AK57" s="339"/>
    </row>
    <row r="58" spans="1:37" ht="16.5" customHeight="1">
      <c r="A58" s="323" t="s">
        <v>472</v>
      </c>
      <c r="B58" s="107"/>
      <c r="C58" s="250">
        <f>SUM(C52:C57)</f>
        <v>2.34</v>
      </c>
      <c r="D58" s="124">
        <f>SUM(D52:D57)</f>
        <v>0</v>
      </c>
      <c r="E58" s="125"/>
      <c r="F58" s="126">
        <f>SUM(F52:F57)</f>
        <v>0</v>
      </c>
      <c r="G58" s="113"/>
      <c r="H58" s="250">
        <f>SUM(H52:H57)</f>
        <v>7.0599999999999987</v>
      </c>
      <c r="I58" s="124">
        <f>SUM(I52:I57)</f>
        <v>0</v>
      </c>
      <c r="J58" s="125"/>
      <c r="K58" s="126">
        <f>SUM(K52:K57)</f>
        <v>0</v>
      </c>
      <c r="L58" s="113"/>
      <c r="M58" s="250">
        <f>SUM(M52:M57)</f>
        <v>18.61</v>
      </c>
      <c r="N58" s="124">
        <f>SUM(N52:N57)</f>
        <v>0</v>
      </c>
      <c r="O58" s="125"/>
      <c r="P58" s="127">
        <f>SUM(P52:P57)</f>
        <v>0</v>
      </c>
      <c r="R58" s="7"/>
      <c r="S58" s="345"/>
      <c r="T58" s="345"/>
      <c r="U58" s="345"/>
      <c r="V58" s="345"/>
      <c r="W58" s="345"/>
      <c r="AF58" s="339"/>
      <c r="AG58" s="339"/>
      <c r="AH58" s="339"/>
      <c r="AI58" s="339"/>
      <c r="AJ58" s="339"/>
      <c r="AK58" s="339"/>
    </row>
    <row r="59" spans="1:37" ht="16.5" customHeight="1" thickBot="1">
      <c r="A59" s="318" t="s">
        <v>473</v>
      </c>
      <c r="B59" s="107"/>
      <c r="C59" s="252">
        <f>C48+C58</f>
        <v>34.01</v>
      </c>
      <c r="D59" s="128">
        <f>D48+D58</f>
        <v>0</v>
      </c>
      <c r="E59" s="111"/>
      <c r="F59" s="112">
        <f>F48+F58</f>
        <v>0</v>
      </c>
      <c r="G59" s="113"/>
      <c r="H59" s="252">
        <f>H48+H58</f>
        <v>139.69</v>
      </c>
      <c r="I59" s="128">
        <f>I48+I58</f>
        <v>0</v>
      </c>
      <c r="J59" s="111"/>
      <c r="K59" s="112">
        <f>K48+K58</f>
        <v>0</v>
      </c>
      <c r="L59" s="113"/>
      <c r="M59" s="252">
        <f>M48+M58</f>
        <v>947.42000000000007</v>
      </c>
      <c r="N59" s="128">
        <f>N48+N58</f>
        <v>0</v>
      </c>
      <c r="O59" s="111"/>
      <c r="P59" s="129">
        <f>P48+P58</f>
        <v>0</v>
      </c>
      <c r="R59" s="348"/>
      <c r="S59" s="348"/>
      <c r="T59" s="348"/>
      <c r="U59" s="348"/>
      <c r="V59" s="348"/>
      <c r="W59" s="345"/>
      <c r="AF59" s="339"/>
      <c r="AG59" s="339"/>
      <c r="AH59" s="339"/>
      <c r="AI59" s="339"/>
      <c r="AJ59" s="339"/>
      <c r="AK59" s="339"/>
    </row>
    <row r="60" spans="1:37" ht="16.5" customHeight="1" thickTop="1">
      <c r="A60" s="324" t="s">
        <v>474</v>
      </c>
      <c r="B60" s="115"/>
      <c r="C60" s="253">
        <f>C19-C59</f>
        <v>-12.779999999999994</v>
      </c>
      <c r="D60" s="116">
        <f>D19-D59</f>
        <v>0</v>
      </c>
      <c r="E60" s="117"/>
      <c r="F60" s="118">
        <f>D60*D11</f>
        <v>0</v>
      </c>
      <c r="G60" s="119"/>
      <c r="H60" s="253">
        <f>H19-H59</f>
        <v>12.439999999999998</v>
      </c>
      <c r="I60" s="116">
        <f>I19-I59</f>
        <v>0</v>
      </c>
      <c r="J60" s="117"/>
      <c r="K60" s="118">
        <f>I60*I11</f>
        <v>0</v>
      </c>
      <c r="L60" s="119"/>
      <c r="M60" s="253">
        <f>M19-M59</f>
        <v>-936.78660000000002</v>
      </c>
      <c r="N60" s="116">
        <f>N19-N59</f>
        <v>0</v>
      </c>
      <c r="O60" s="117"/>
      <c r="P60" s="120">
        <f>N60*N11</f>
        <v>0</v>
      </c>
      <c r="R60" s="348"/>
      <c r="S60" s="348"/>
      <c r="T60" s="348"/>
      <c r="U60" s="348"/>
      <c r="V60" s="348"/>
      <c r="W60" s="345"/>
      <c r="AF60" s="339"/>
      <c r="AG60" s="339"/>
      <c r="AH60" s="339"/>
      <c r="AI60" s="339"/>
      <c r="AJ60" s="339"/>
      <c r="AK60" s="339"/>
    </row>
    <row r="61" spans="1:37" ht="16.5" customHeight="1" thickBot="1">
      <c r="A61" s="325" t="s">
        <v>475</v>
      </c>
      <c r="B61" s="16"/>
      <c r="C61" s="16"/>
      <c r="D61" s="130"/>
      <c r="E61" s="119"/>
      <c r="F61" s="131"/>
      <c r="G61" s="132"/>
      <c r="H61" s="132"/>
      <c r="I61" s="130"/>
      <c r="J61" s="133"/>
      <c r="K61" s="131"/>
      <c r="L61" s="132"/>
      <c r="M61" s="132"/>
      <c r="N61" s="130"/>
      <c r="O61" s="133"/>
      <c r="P61" s="134"/>
      <c r="R61" s="348"/>
      <c r="S61" s="348"/>
      <c r="T61" s="348"/>
      <c r="U61" s="348"/>
      <c r="V61" s="348"/>
      <c r="W61" s="345"/>
      <c r="AF61" s="339"/>
      <c r="AG61" s="339"/>
      <c r="AH61" s="339"/>
      <c r="AI61" s="339"/>
      <c r="AJ61" s="339"/>
      <c r="AK61" s="339"/>
    </row>
    <row r="62" spans="1:37" ht="16.5" customHeight="1" thickBot="1">
      <c r="A62" s="400" t="s">
        <v>394</v>
      </c>
      <c r="B62" s="401"/>
      <c r="C62" s="401"/>
      <c r="D62" s="401"/>
      <c r="E62" s="401"/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2"/>
      <c r="AF62" s="339"/>
      <c r="AG62" s="339"/>
      <c r="AH62" s="339"/>
      <c r="AI62" s="339"/>
      <c r="AJ62" s="339"/>
      <c r="AK62" s="339"/>
    </row>
    <row r="63" spans="1:37" ht="16.5" customHeight="1">
      <c r="A63" s="316" t="s">
        <v>476</v>
      </c>
      <c r="B63" s="16"/>
      <c r="C63" s="16"/>
      <c r="D63" s="369" t="s">
        <v>493</v>
      </c>
      <c r="E63" s="101"/>
      <c r="F63" s="370" t="s">
        <v>495</v>
      </c>
      <c r="G63" s="94"/>
      <c r="H63" s="94"/>
      <c r="I63" s="369" t="s">
        <v>493</v>
      </c>
      <c r="J63" s="101"/>
      <c r="K63" s="370" t="s">
        <v>495</v>
      </c>
      <c r="L63" s="94"/>
      <c r="M63" s="94"/>
      <c r="N63" s="369" t="s">
        <v>493</v>
      </c>
      <c r="O63" s="101"/>
      <c r="P63" s="371" t="s">
        <v>495</v>
      </c>
      <c r="AF63" s="339"/>
      <c r="AG63" s="339"/>
      <c r="AH63" s="339"/>
      <c r="AI63" s="339"/>
      <c r="AJ63" s="339"/>
      <c r="AK63" s="339"/>
    </row>
    <row r="64" spans="1:37" ht="16.5" customHeight="1">
      <c r="A64" s="79" t="s">
        <v>295</v>
      </c>
      <c r="B64" s="75"/>
      <c r="C64" s="334">
        <v>0</v>
      </c>
      <c r="D64" s="102">
        <v>0</v>
      </c>
      <c r="E64" s="103">
        <f t="shared" ref="E64:E66" si="48">D64</f>
        <v>0</v>
      </c>
      <c r="F64" s="104">
        <f>D64*$D$11</f>
        <v>0</v>
      </c>
      <c r="G64" s="80"/>
      <c r="H64" s="334">
        <v>0</v>
      </c>
      <c r="I64" s="102">
        <v>0</v>
      </c>
      <c r="J64" s="103">
        <f t="shared" ref="J64:J66" si="49">I64</f>
        <v>0</v>
      </c>
      <c r="K64" s="104">
        <f>I64*$I$11</f>
        <v>0</v>
      </c>
      <c r="L64" s="80"/>
      <c r="M64" s="334">
        <v>0</v>
      </c>
      <c r="N64" s="102">
        <v>0</v>
      </c>
      <c r="O64" s="103">
        <f t="shared" ref="O64:O66" si="50">N64</f>
        <v>0</v>
      </c>
      <c r="P64" s="106">
        <f>N64*$N$11</f>
        <v>0</v>
      </c>
      <c r="Q64" s="14"/>
      <c r="AF64" s="339"/>
      <c r="AG64" s="339"/>
      <c r="AH64" s="339"/>
      <c r="AI64" s="339"/>
      <c r="AJ64" s="339"/>
      <c r="AK64" s="339"/>
    </row>
    <row r="65" spans="1:17" ht="16.5" customHeight="1">
      <c r="A65" s="79" t="s">
        <v>440</v>
      </c>
      <c r="B65" s="75"/>
      <c r="C65" s="334">
        <v>0</v>
      </c>
      <c r="D65" s="102">
        <v>0</v>
      </c>
      <c r="E65" s="103">
        <f t="shared" si="48"/>
        <v>0</v>
      </c>
      <c r="F65" s="104">
        <f>D65*$D$11</f>
        <v>0</v>
      </c>
      <c r="G65" s="17"/>
      <c r="H65" s="334">
        <v>0</v>
      </c>
      <c r="I65" s="102">
        <v>0</v>
      </c>
      <c r="J65" s="103">
        <f t="shared" si="49"/>
        <v>0</v>
      </c>
      <c r="K65" s="104">
        <f>I65*$I$11</f>
        <v>0</v>
      </c>
      <c r="L65" s="17"/>
      <c r="M65" s="334">
        <v>0</v>
      </c>
      <c r="N65" s="102">
        <v>0</v>
      </c>
      <c r="O65" s="103">
        <f t="shared" si="50"/>
        <v>0</v>
      </c>
      <c r="P65" s="106">
        <f>N65*$N$11</f>
        <v>0</v>
      </c>
      <c r="Q65" s="14"/>
    </row>
    <row r="66" spans="1:17" ht="16.5" customHeight="1">
      <c r="A66" s="79" t="s">
        <v>296</v>
      </c>
      <c r="B66" s="75"/>
      <c r="C66" s="334">
        <v>0.3</v>
      </c>
      <c r="D66" s="102">
        <v>0</v>
      </c>
      <c r="E66" s="103">
        <f t="shared" si="48"/>
        <v>0</v>
      </c>
      <c r="F66" s="104">
        <f>D66*$D$11</f>
        <v>0</v>
      </c>
      <c r="G66" s="80"/>
      <c r="H66" s="334">
        <v>0.3</v>
      </c>
      <c r="I66" s="102">
        <v>0</v>
      </c>
      <c r="J66" s="103">
        <f t="shared" si="49"/>
        <v>0</v>
      </c>
      <c r="K66" s="104">
        <f>I66*$I$11</f>
        <v>0</v>
      </c>
      <c r="L66" s="80"/>
      <c r="M66" s="334">
        <v>30</v>
      </c>
      <c r="N66" s="102">
        <v>0</v>
      </c>
      <c r="O66" s="103">
        <f t="shared" si="50"/>
        <v>0</v>
      </c>
      <c r="P66" s="106">
        <f>N66*$N$11</f>
        <v>0</v>
      </c>
    </row>
    <row r="67" spans="1:17" ht="16.5" customHeight="1">
      <c r="A67" s="135" t="s">
        <v>477</v>
      </c>
      <c r="B67" s="107"/>
      <c r="C67" s="250">
        <f>SUM(C64:C66)</f>
        <v>0.3</v>
      </c>
      <c r="D67" s="124">
        <f>SUM(D64:D66)</f>
        <v>0</v>
      </c>
      <c r="E67" s="136"/>
      <c r="F67" s="137">
        <f>SUM(F64:F66)</f>
        <v>0</v>
      </c>
      <c r="G67" s="113"/>
      <c r="H67" s="250">
        <f>SUM(H64:H66)</f>
        <v>0.3</v>
      </c>
      <c r="I67" s="124">
        <f>SUM(I64:I66)</f>
        <v>0</v>
      </c>
      <c r="J67" s="136"/>
      <c r="K67" s="137">
        <f>SUM(K64:K66)</f>
        <v>0</v>
      </c>
      <c r="L67" s="113"/>
      <c r="M67" s="250">
        <f>SUM(M64:M66)</f>
        <v>30</v>
      </c>
      <c r="N67" s="124">
        <f>SUM(N64:N66)</f>
        <v>0</v>
      </c>
      <c r="O67" s="136"/>
      <c r="P67" s="138">
        <f>SUM(P64:P66)</f>
        <v>0</v>
      </c>
    </row>
    <row r="68" spans="1:17" ht="16.5" customHeight="1" thickBot="1">
      <c r="A68" s="139" t="s">
        <v>478</v>
      </c>
      <c r="B68" s="107"/>
      <c r="C68" s="238">
        <f>C67+C59</f>
        <v>34.309999999999995</v>
      </c>
      <c r="D68" s="110">
        <f>D67+D59</f>
        <v>0</v>
      </c>
      <c r="E68" s="140"/>
      <c r="F68" s="141">
        <f>D68*D11</f>
        <v>0</v>
      </c>
      <c r="G68" s="113"/>
      <c r="H68" s="238">
        <f>H67+H59</f>
        <v>139.99</v>
      </c>
      <c r="I68" s="110">
        <f>I67+I59</f>
        <v>0</v>
      </c>
      <c r="J68" s="140"/>
      <c r="K68" s="141">
        <f>I68*I11</f>
        <v>0</v>
      </c>
      <c r="L68" s="113"/>
      <c r="M68" s="238">
        <f>M67+M59</f>
        <v>977.42000000000007</v>
      </c>
      <c r="N68" s="110">
        <f>N67+N59</f>
        <v>0</v>
      </c>
      <c r="O68" s="140"/>
      <c r="P68" s="142">
        <f>N68*N11</f>
        <v>0</v>
      </c>
    </row>
    <row r="69" spans="1:17" ht="16.5" customHeight="1" thickTop="1">
      <c r="A69" s="326" t="s">
        <v>479</v>
      </c>
      <c r="B69" s="143"/>
      <c r="C69" s="251">
        <f>(C19-C68)+C55</f>
        <v>-12.609999999999991</v>
      </c>
      <c r="D69" s="117">
        <f>(D19-D68)+D55</f>
        <v>0</v>
      </c>
      <c r="E69" s="117"/>
      <c r="F69" s="117">
        <f>D69*D11</f>
        <v>0</v>
      </c>
      <c r="G69" s="144"/>
      <c r="H69" s="251">
        <f>(H19-H68)+H55</f>
        <v>12.139999999999986</v>
      </c>
      <c r="I69" s="117">
        <f>(I19-I68)+I55</f>
        <v>0</v>
      </c>
      <c r="J69" s="117"/>
      <c r="K69" s="117">
        <f>I69*I11</f>
        <v>0</v>
      </c>
      <c r="L69" s="144"/>
      <c r="M69" s="251">
        <f>(M19-M68)+M55</f>
        <v>-956.31659999999999</v>
      </c>
      <c r="N69" s="117">
        <f>(N19-N68)+N55</f>
        <v>0</v>
      </c>
      <c r="O69" s="117"/>
      <c r="P69" s="145">
        <f>N69*N11</f>
        <v>0</v>
      </c>
    </row>
    <row r="70" spans="1:17" ht="16.5" customHeight="1" thickBot="1">
      <c r="A70" s="327" t="s">
        <v>480</v>
      </c>
      <c r="B70" s="143"/>
      <c r="C70" s="107"/>
      <c r="D70" s="146"/>
      <c r="E70" s="113"/>
      <c r="F70" s="147"/>
      <c r="G70" s="113"/>
      <c r="H70" s="113"/>
      <c r="I70" s="146"/>
      <c r="J70" s="113"/>
      <c r="K70" s="147"/>
      <c r="L70" s="113"/>
      <c r="M70" s="113"/>
      <c r="N70" s="146"/>
      <c r="O70" s="113"/>
      <c r="P70" s="148"/>
    </row>
    <row r="71" spans="1:17" ht="16.5" hidden="1" customHeight="1">
      <c r="A71" s="406" t="s">
        <v>395</v>
      </c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8"/>
    </row>
    <row r="72" spans="1:17" ht="16.5" hidden="1" customHeight="1">
      <c r="A72" s="123" t="s">
        <v>381</v>
      </c>
      <c r="B72" s="149"/>
      <c r="C72" s="149"/>
      <c r="D72" s="150" t="s">
        <v>36</v>
      </c>
      <c r="E72" s="151"/>
      <c r="F72" s="152" t="s">
        <v>297</v>
      </c>
      <c r="G72" s="153"/>
      <c r="H72" s="153"/>
      <c r="I72" s="150" t="s">
        <v>36</v>
      </c>
      <c r="J72" s="151"/>
      <c r="K72" s="152" t="s">
        <v>297</v>
      </c>
      <c r="L72" s="153"/>
      <c r="M72" s="153"/>
      <c r="N72" s="150" t="s">
        <v>36</v>
      </c>
      <c r="O72" s="151"/>
      <c r="P72" s="154" t="s">
        <v>297</v>
      </c>
    </row>
    <row r="73" spans="1:17" ht="16.5" hidden="1" customHeight="1">
      <c r="A73" s="79" t="s">
        <v>382</v>
      </c>
      <c r="B73" s="155"/>
      <c r="C73" s="155"/>
      <c r="D73" s="108">
        <v>37.36</v>
      </c>
      <c r="E73" s="156">
        <f t="shared" ref="E73:E74" si="51">D73</f>
        <v>37.36</v>
      </c>
      <c r="F73" s="104">
        <f>D73*$D$11</f>
        <v>0</v>
      </c>
      <c r="G73" s="89"/>
      <c r="H73" s="89"/>
      <c r="I73" s="108">
        <v>40.4</v>
      </c>
      <c r="J73" s="157">
        <f t="shared" ref="J73:J74" si="52">I73</f>
        <v>40.4</v>
      </c>
      <c r="K73" s="104">
        <f>I73*$D$11</f>
        <v>0</v>
      </c>
      <c r="L73" s="89"/>
      <c r="M73" s="89"/>
      <c r="N73" s="108">
        <v>19.02</v>
      </c>
      <c r="O73" s="157">
        <f t="shared" ref="O73:O74" si="53">N73</f>
        <v>19.02</v>
      </c>
      <c r="P73" s="104">
        <f>N73*$D$11</f>
        <v>0</v>
      </c>
    </row>
    <row r="74" spans="1:17" ht="16.5" hidden="1" customHeight="1">
      <c r="A74" s="79" t="s">
        <v>383</v>
      </c>
      <c r="B74" s="155"/>
      <c r="C74" s="155"/>
      <c r="D74" s="108">
        <v>0</v>
      </c>
      <c r="E74" s="156">
        <f t="shared" si="51"/>
        <v>0</v>
      </c>
      <c r="F74" s="104">
        <f>D74*$D$11</f>
        <v>0</v>
      </c>
      <c r="G74" s="89"/>
      <c r="H74" s="89"/>
      <c r="I74" s="108">
        <v>0</v>
      </c>
      <c r="J74" s="157">
        <f t="shared" si="52"/>
        <v>0</v>
      </c>
      <c r="K74" s="104">
        <f>I74*$D$11</f>
        <v>0</v>
      </c>
      <c r="L74" s="89"/>
      <c r="M74" s="89"/>
      <c r="N74" s="108">
        <v>0</v>
      </c>
      <c r="O74" s="157">
        <f t="shared" si="53"/>
        <v>0</v>
      </c>
      <c r="P74" s="104">
        <f>N74*$D$11</f>
        <v>0</v>
      </c>
    </row>
    <row r="75" spans="1:17" ht="16.5" hidden="1" customHeight="1">
      <c r="A75" s="135" t="s">
        <v>384</v>
      </c>
      <c r="B75" s="158"/>
      <c r="C75" s="158"/>
      <c r="D75" s="159">
        <f>SUM(D73:D74)</f>
        <v>37.36</v>
      </c>
      <c r="E75" s="160"/>
      <c r="F75" s="159">
        <f>SUM(F73:F74)</f>
        <v>0</v>
      </c>
      <c r="G75" s="161"/>
      <c r="H75" s="161"/>
      <c r="I75" s="159">
        <f>SUM(I73:I74)</f>
        <v>40.4</v>
      </c>
      <c r="J75" s="160"/>
      <c r="K75" s="159">
        <f>SUM(K73:K74)</f>
        <v>0</v>
      </c>
      <c r="L75" s="161"/>
      <c r="M75" s="161"/>
      <c r="N75" s="159">
        <f>SUM(N73:N74)</f>
        <v>19.02</v>
      </c>
      <c r="O75" s="160"/>
      <c r="P75" s="162">
        <f>SUM(P73:P74)</f>
        <v>0</v>
      </c>
    </row>
    <row r="76" spans="1:17" ht="16.5" hidden="1" customHeight="1" thickBot="1">
      <c r="A76" s="139" t="s">
        <v>385</v>
      </c>
      <c r="B76" s="158"/>
      <c r="C76" s="158"/>
      <c r="D76" s="163">
        <f>D75+D68</f>
        <v>37.36</v>
      </c>
      <c r="E76" s="164"/>
      <c r="F76" s="163">
        <f>D76*D11</f>
        <v>0</v>
      </c>
      <c r="G76" s="161"/>
      <c r="H76" s="161"/>
      <c r="I76" s="163">
        <f>I75+I68</f>
        <v>40.4</v>
      </c>
      <c r="J76" s="164"/>
      <c r="K76" s="163">
        <f>I76*I11</f>
        <v>0</v>
      </c>
      <c r="L76" s="161"/>
      <c r="M76" s="161"/>
      <c r="N76" s="163">
        <f>N75+N68</f>
        <v>19.02</v>
      </c>
      <c r="O76" s="164"/>
      <c r="P76" s="165">
        <f>N76*N11</f>
        <v>0</v>
      </c>
    </row>
    <row r="77" spans="1:17" ht="16.5" hidden="1" customHeight="1" thickTop="1" thickBot="1">
      <c r="A77" s="166" t="s">
        <v>442</v>
      </c>
      <c r="B77" s="167"/>
      <c r="C77" s="236"/>
      <c r="D77" s="168">
        <f>(D19-D76)+D55</f>
        <v>-37.36</v>
      </c>
      <c r="E77" s="168"/>
      <c r="F77" s="168">
        <f>D77*D11</f>
        <v>0</v>
      </c>
      <c r="G77" s="169"/>
      <c r="H77" s="169"/>
      <c r="I77" s="168">
        <f>(I19-I76)+I55</f>
        <v>-40.4</v>
      </c>
      <c r="J77" s="168"/>
      <c r="K77" s="168">
        <f>I77*I11</f>
        <v>0</v>
      </c>
      <c r="L77" s="169"/>
      <c r="M77" s="169"/>
      <c r="N77" s="168">
        <f>(N19-N76)+N55</f>
        <v>-19.02</v>
      </c>
      <c r="O77" s="168"/>
      <c r="P77" s="170">
        <f>N77*N11</f>
        <v>0</v>
      </c>
    </row>
    <row r="78" spans="1:17" ht="16.5" hidden="1" customHeight="1">
      <c r="A78" s="171"/>
      <c r="B78" s="71"/>
      <c r="C78" s="71"/>
      <c r="D78" s="172"/>
      <c r="E78" s="172"/>
      <c r="F78" s="173"/>
      <c r="G78" s="172"/>
      <c r="H78" s="172"/>
      <c r="I78" s="172"/>
      <c r="J78" s="172"/>
      <c r="K78" s="173"/>
      <c r="L78" s="172"/>
      <c r="M78" s="172"/>
      <c r="N78" s="172"/>
      <c r="O78" s="172"/>
      <c r="P78" s="174"/>
    </row>
    <row r="79" spans="1:17" ht="16.5" hidden="1" customHeight="1">
      <c r="A79" s="397" t="s">
        <v>253</v>
      </c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9"/>
    </row>
    <row r="80" spans="1:17" ht="16.5" hidden="1" customHeight="1">
      <c r="A80" s="175"/>
      <c r="B80" s="176"/>
      <c r="C80" s="176"/>
      <c r="D80" s="177"/>
      <c r="E80" s="403"/>
      <c r="F80" s="404"/>
      <c r="G80" s="176"/>
      <c r="H80" s="176"/>
      <c r="I80" s="177"/>
      <c r="J80" s="403"/>
      <c r="K80" s="404"/>
      <c r="L80" s="176"/>
      <c r="M80" s="176"/>
      <c r="N80" s="177"/>
      <c r="O80" s="403"/>
      <c r="P80" s="405"/>
    </row>
    <row r="81" spans="1:16" ht="16.5" hidden="1" customHeight="1">
      <c r="A81" s="123" t="s">
        <v>251</v>
      </c>
      <c r="B81" s="178"/>
      <c r="C81" s="248">
        <f>(C59-C46-C55-C56)/C19</f>
        <v>1.5360339142722559</v>
      </c>
      <c r="D81" s="179" t="e">
        <f>(D59-D46-D55-D56)/D19</f>
        <v>#DIV/0!</v>
      </c>
      <c r="E81" s="431" t="s">
        <v>256</v>
      </c>
      <c r="F81" s="432"/>
      <c r="G81" s="180"/>
      <c r="H81" s="248">
        <f>(H59-H46-H55-H56)/H19</f>
        <v>0.89154013015184386</v>
      </c>
      <c r="I81" s="179" t="e">
        <f>(I59-I46-I55-I56)/I19</f>
        <v>#DIV/0!</v>
      </c>
      <c r="J81" s="431" t="s">
        <v>256</v>
      </c>
      <c r="K81" s="432"/>
      <c r="L81" s="180"/>
      <c r="M81" s="248">
        <f>(M59-M46-M55-M56)/M19</f>
        <v>86.691932965937525</v>
      </c>
      <c r="N81" s="179" t="e">
        <f>(N59-N46-N55-N56)/N19</f>
        <v>#DIV/0!</v>
      </c>
      <c r="O81" s="431" t="s">
        <v>256</v>
      </c>
      <c r="P81" s="433"/>
    </row>
    <row r="82" spans="1:16" ht="16.5" hidden="1" customHeight="1">
      <c r="A82" s="31"/>
      <c r="B82" s="181"/>
      <c r="C82" s="244"/>
      <c r="D82" s="182"/>
      <c r="E82" s="434" t="s">
        <v>255</v>
      </c>
      <c r="F82" s="435"/>
      <c r="G82" s="183"/>
      <c r="H82" s="244"/>
      <c r="I82" s="182" t="s">
        <v>252</v>
      </c>
      <c r="J82" s="434" t="s">
        <v>255</v>
      </c>
      <c r="K82" s="435"/>
      <c r="L82" s="183"/>
      <c r="M82" s="244"/>
      <c r="N82" s="182" t="s">
        <v>252</v>
      </c>
      <c r="O82" s="434" t="s">
        <v>255</v>
      </c>
      <c r="P82" s="436"/>
    </row>
    <row r="83" spans="1:16" ht="16.5" hidden="1" customHeight="1">
      <c r="A83" s="31"/>
      <c r="B83" s="181"/>
      <c r="C83" s="245"/>
      <c r="D83" s="184"/>
      <c r="E83" s="437" t="s">
        <v>254</v>
      </c>
      <c r="F83" s="438"/>
      <c r="G83" s="183"/>
      <c r="H83" s="245"/>
      <c r="I83" s="185"/>
      <c r="J83" s="437" t="s">
        <v>254</v>
      </c>
      <c r="K83" s="438"/>
      <c r="L83" s="183"/>
      <c r="M83" s="245"/>
      <c r="N83" s="185"/>
      <c r="O83" s="437" t="s">
        <v>254</v>
      </c>
      <c r="P83" s="439"/>
    </row>
    <row r="84" spans="1:16" ht="16.5" hidden="1" customHeight="1">
      <c r="A84" s="31"/>
      <c r="B84" s="181"/>
      <c r="C84" s="245"/>
      <c r="D84" s="184"/>
      <c r="E84" s="186"/>
      <c r="F84" s="187"/>
      <c r="G84" s="183"/>
      <c r="H84" s="245"/>
      <c r="I84" s="185"/>
      <c r="J84" s="186"/>
      <c r="K84" s="187"/>
      <c r="L84" s="183"/>
      <c r="M84" s="245"/>
      <c r="N84" s="185"/>
      <c r="O84" s="186"/>
      <c r="P84" s="188"/>
    </row>
    <row r="85" spans="1:16" ht="16.5" hidden="1" customHeight="1">
      <c r="A85" s="123" t="s">
        <v>396</v>
      </c>
      <c r="B85" s="149"/>
      <c r="C85" s="249">
        <f>C55/C19</f>
        <v>2.2138483278379646E-2</v>
      </c>
      <c r="D85" s="189" t="e">
        <f>D55/D19</f>
        <v>#DIV/0!</v>
      </c>
      <c r="E85" s="440" t="s">
        <v>397</v>
      </c>
      <c r="F85" s="441"/>
      <c r="G85" s="190"/>
      <c r="H85" s="249">
        <f>H55/H19</f>
        <v>0</v>
      </c>
      <c r="I85" s="189" t="e">
        <f>I55/I19</f>
        <v>#DIV/0!</v>
      </c>
      <c r="J85" s="440" t="s">
        <v>397</v>
      </c>
      <c r="K85" s="441"/>
      <c r="L85" s="190"/>
      <c r="M85" s="249">
        <f>M55/M19</f>
        <v>0.98463332518291424</v>
      </c>
      <c r="N85" s="189" t="e">
        <f>N55/N19</f>
        <v>#DIV/0!</v>
      </c>
      <c r="O85" s="440" t="s">
        <v>397</v>
      </c>
      <c r="P85" s="441"/>
    </row>
    <row r="86" spans="1:16" ht="16.5" hidden="1" customHeight="1">
      <c r="A86" s="31"/>
      <c r="B86" s="191"/>
      <c r="C86" s="246"/>
      <c r="D86" s="192"/>
      <c r="E86" s="429" t="s">
        <v>398</v>
      </c>
      <c r="F86" s="430"/>
      <c r="G86" s="193"/>
      <c r="H86" s="246"/>
      <c r="I86" s="192"/>
      <c r="J86" s="429" t="s">
        <v>398</v>
      </c>
      <c r="K86" s="430"/>
      <c r="L86" s="193"/>
      <c r="M86" s="246"/>
      <c r="N86" s="192"/>
      <c r="O86" s="429" t="s">
        <v>398</v>
      </c>
      <c r="P86" s="430"/>
    </row>
    <row r="87" spans="1:16" ht="16.5" hidden="1" customHeight="1">
      <c r="A87" s="31"/>
      <c r="B87" s="191"/>
      <c r="C87" s="247"/>
      <c r="D87" s="194"/>
      <c r="E87" s="442" t="s">
        <v>399</v>
      </c>
      <c r="F87" s="443"/>
      <c r="G87" s="193"/>
      <c r="H87" s="247"/>
      <c r="I87" s="195"/>
      <c r="J87" s="442" t="s">
        <v>399</v>
      </c>
      <c r="K87" s="443"/>
      <c r="L87" s="193"/>
      <c r="M87" s="247"/>
      <c r="N87" s="195"/>
      <c r="O87" s="442" t="s">
        <v>399</v>
      </c>
      <c r="P87" s="443"/>
    </row>
    <row r="88" spans="1:16" ht="16.5" hidden="1" customHeight="1">
      <c r="A88" s="31"/>
      <c r="B88" s="191"/>
      <c r="C88" s="247"/>
      <c r="D88" s="194"/>
      <c r="E88" s="190"/>
      <c r="F88" s="196"/>
      <c r="G88" s="193"/>
      <c r="H88" s="247"/>
      <c r="I88" s="195"/>
      <c r="J88" s="190"/>
      <c r="K88" s="196"/>
      <c r="L88" s="193"/>
      <c r="M88" s="247"/>
      <c r="N88" s="195"/>
      <c r="O88" s="190"/>
      <c r="P88" s="197"/>
    </row>
    <row r="89" spans="1:16" ht="16.5" hidden="1" customHeight="1">
      <c r="A89" s="123" t="s">
        <v>400</v>
      </c>
      <c r="B89" s="149"/>
      <c r="C89" s="249">
        <f>(C46+C56)/C19</f>
        <v>4.380593499764484E-2</v>
      </c>
      <c r="D89" s="189" t="e">
        <f>(D46+D56)/D19</f>
        <v>#DIV/0!</v>
      </c>
      <c r="E89" s="440" t="s">
        <v>397</v>
      </c>
      <c r="F89" s="441"/>
      <c r="G89" s="190"/>
      <c r="H89" s="249">
        <f>(H46+H56)/H19</f>
        <v>2.6687701308091762E-2</v>
      </c>
      <c r="I89" s="189" t="e">
        <f>(I46+I56)/I19</f>
        <v>#DIV/0!</v>
      </c>
      <c r="J89" s="440" t="s">
        <v>397</v>
      </c>
      <c r="K89" s="441"/>
      <c r="L89" s="190"/>
      <c r="M89" s="249">
        <f>(M46+M56)/M19</f>
        <v>1.4219346587168733</v>
      </c>
      <c r="N89" s="189" t="e">
        <f>(N46+N56)/N19</f>
        <v>#DIV/0!</v>
      </c>
      <c r="O89" s="440" t="s">
        <v>397</v>
      </c>
      <c r="P89" s="441"/>
    </row>
    <row r="90" spans="1:16" ht="16.5" hidden="1" customHeight="1">
      <c r="A90" s="31"/>
      <c r="B90" s="191"/>
      <c r="C90" s="246"/>
      <c r="D90" s="192"/>
      <c r="E90" s="429" t="s">
        <v>398</v>
      </c>
      <c r="F90" s="430"/>
      <c r="G90" s="193"/>
      <c r="H90" s="246"/>
      <c r="I90" s="192"/>
      <c r="J90" s="429" t="s">
        <v>398</v>
      </c>
      <c r="K90" s="430"/>
      <c r="L90" s="193"/>
      <c r="M90" s="246"/>
      <c r="N90" s="192"/>
      <c r="O90" s="429" t="s">
        <v>398</v>
      </c>
      <c r="P90" s="430"/>
    </row>
    <row r="91" spans="1:16" ht="16.5" hidden="1" customHeight="1">
      <c r="A91" s="31"/>
      <c r="B91" s="191"/>
      <c r="C91" s="247"/>
      <c r="D91" s="194"/>
      <c r="E91" s="442" t="s">
        <v>399</v>
      </c>
      <c r="F91" s="443"/>
      <c r="G91" s="193"/>
      <c r="H91" s="247"/>
      <c r="I91" s="195"/>
      <c r="J91" s="442" t="s">
        <v>399</v>
      </c>
      <c r="K91" s="443"/>
      <c r="L91" s="193"/>
      <c r="M91" s="247"/>
      <c r="N91" s="195"/>
      <c r="O91" s="442" t="s">
        <v>399</v>
      </c>
      <c r="P91" s="443"/>
    </row>
    <row r="92" spans="1:16" ht="16.5" hidden="1" customHeight="1">
      <c r="A92" s="31"/>
      <c r="B92" s="191"/>
      <c r="C92" s="247"/>
      <c r="D92" s="194"/>
      <c r="E92" s="190"/>
      <c r="F92" s="196"/>
      <c r="G92" s="193"/>
      <c r="H92" s="247"/>
      <c r="I92" s="195"/>
      <c r="J92" s="190"/>
      <c r="K92" s="196"/>
      <c r="L92" s="193"/>
      <c r="M92" s="247"/>
      <c r="N92" s="195"/>
      <c r="O92" s="190"/>
      <c r="P92" s="197"/>
    </row>
    <row r="93" spans="1:16" ht="16.5" hidden="1" customHeight="1">
      <c r="A93" s="123" t="s">
        <v>401</v>
      </c>
      <c r="B93" s="149"/>
      <c r="C93" s="249">
        <f>C60/C19</f>
        <v>-0.60197833254828037</v>
      </c>
      <c r="D93" s="189" t="e">
        <f>D60/D19</f>
        <v>#DIV/0!</v>
      </c>
      <c r="E93" s="440" t="s">
        <v>402</v>
      </c>
      <c r="F93" s="441"/>
      <c r="G93" s="190"/>
      <c r="H93" s="249">
        <f>H60/H19</f>
        <v>8.1772168540064402E-2</v>
      </c>
      <c r="I93" s="189" t="e">
        <f>I60/I19</f>
        <v>#DIV/0!</v>
      </c>
      <c r="J93" s="440" t="s">
        <v>402</v>
      </c>
      <c r="K93" s="441"/>
      <c r="L93" s="190"/>
      <c r="M93" s="249">
        <f>M60/M19</f>
        <v>-88.098500949837302</v>
      </c>
      <c r="N93" s="189" t="e">
        <f>N60/N19</f>
        <v>#DIV/0!</v>
      </c>
      <c r="O93" s="440" t="s">
        <v>402</v>
      </c>
      <c r="P93" s="441"/>
    </row>
    <row r="94" spans="1:16" ht="16.5" hidden="1" customHeight="1">
      <c r="A94" s="31"/>
      <c r="B94" s="191"/>
      <c r="C94" s="191"/>
      <c r="D94" s="192"/>
      <c r="E94" s="429" t="s">
        <v>403</v>
      </c>
      <c r="F94" s="430"/>
      <c r="G94" s="193"/>
      <c r="H94" s="193"/>
      <c r="I94" s="192"/>
      <c r="J94" s="429" t="s">
        <v>403</v>
      </c>
      <c r="K94" s="430"/>
      <c r="L94" s="193"/>
      <c r="M94" s="193"/>
      <c r="N94" s="192"/>
      <c r="O94" s="429" t="s">
        <v>403</v>
      </c>
      <c r="P94" s="430"/>
    </row>
    <row r="95" spans="1:16" ht="16.5" hidden="1" customHeight="1">
      <c r="A95" s="31" t="s">
        <v>404</v>
      </c>
      <c r="B95" s="191"/>
      <c r="C95" s="191"/>
      <c r="D95" s="194"/>
      <c r="E95" s="442" t="s">
        <v>405</v>
      </c>
      <c r="F95" s="443"/>
      <c r="G95" s="193"/>
      <c r="H95" s="193"/>
      <c r="I95" s="195"/>
      <c r="J95" s="442" t="s">
        <v>405</v>
      </c>
      <c r="K95" s="443"/>
      <c r="L95" s="193"/>
      <c r="M95" s="193"/>
      <c r="N95" s="195"/>
      <c r="O95" s="442" t="s">
        <v>405</v>
      </c>
      <c r="P95" s="443"/>
    </row>
    <row r="96" spans="1:16" ht="16.5" hidden="1" customHeight="1" thickBot="1">
      <c r="A96" s="175"/>
      <c r="B96" s="176"/>
      <c r="C96" s="176"/>
      <c r="D96" s="177"/>
      <c r="E96" s="176"/>
      <c r="F96" s="198"/>
      <c r="G96" s="176"/>
      <c r="H96" s="176"/>
      <c r="I96" s="177"/>
      <c r="J96" s="176"/>
      <c r="K96" s="198"/>
      <c r="L96" s="176"/>
      <c r="M96" s="176"/>
      <c r="N96" s="177"/>
      <c r="O96" s="176"/>
      <c r="P96" s="199"/>
    </row>
    <row r="97" spans="1:16" ht="16.5" customHeight="1" thickBot="1">
      <c r="A97" s="400" t="s">
        <v>374</v>
      </c>
      <c r="B97" s="401"/>
      <c r="C97" s="401"/>
      <c r="D97" s="401"/>
      <c r="E97" s="401"/>
      <c r="F97" s="401"/>
      <c r="G97" s="401"/>
      <c r="H97" s="401"/>
      <c r="I97" s="401"/>
      <c r="J97" s="401"/>
      <c r="K97" s="401"/>
      <c r="L97" s="401"/>
      <c r="M97" s="401"/>
      <c r="N97" s="401"/>
      <c r="O97" s="401"/>
      <c r="P97" s="402"/>
    </row>
    <row r="98" spans="1:16" ht="16.5" customHeight="1">
      <c r="A98" s="31"/>
      <c r="B98" s="181"/>
      <c r="C98" s="263"/>
      <c r="D98" s="184"/>
      <c r="E98" s="186"/>
      <c r="F98" s="187"/>
      <c r="G98" s="183"/>
      <c r="H98" s="266"/>
      <c r="I98" s="185"/>
      <c r="J98" s="186"/>
      <c r="K98" s="187"/>
      <c r="L98" s="183"/>
      <c r="M98" s="266"/>
      <c r="N98" s="185"/>
      <c r="O98" s="186"/>
      <c r="P98" s="188"/>
    </row>
    <row r="99" spans="1:16" ht="16.5" customHeight="1">
      <c r="A99" s="123" t="s">
        <v>481</v>
      </c>
      <c r="B99" s="178"/>
      <c r="C99" s="264"/>
      <c r="D99" s="184"/>
      <c r="E99" s="180"/>
      <c r="F99" s="200"/>
      <c r="G99" s="183"/>
      <c r="H99" s="266"/>
      <c r="I99" s="185"/>
      <c r="J99" s="180"/>
      <c r="K99" s="200"/>
      <c r="L99" s="183"/>
      <c r="M99" s="266"/>
      <c r="N99" s="185"/>
      <c r="O99" s="180"/>
      <c r="P99" s="201"/>
    </row>
    <row r="100" spans="1:16" ht="16.5" customHeight="1">
      <c r="A100" s="202" t="s">
        <v>514</v>
      </c>
      <c r="B100" s="176"/>
      <c r="C100" s="241">
        <f>C59/C11</f>
        <v>6.6425781249999991</v>
      </c>
      <c r="D100" s="203">
        <f>D59/1</f>
        <v>0</v>
      </c>
      <c r="E100" s="204" t="s">
        <v>513</v>
      </c>
      <c r="F100" s="205"/>
      <c r="G100" s="16"/>
      <c r="H100" s="241">
        <f>H59/H11</f>
        <v>8.260303944178345E-3</v>
      </c>
      <c r="I100" s="203">
        <f>I59/1</f>
        <v>0</v>
      </c>
      <c r="J100" s="204" t="s">
        <v>513</v>
      </c>
      <c r="K100" s="205"/>
      <c r="L100" s="16"/>
      <c r="M100" s="241">
        <f>M59/M11</f>
        <v>4.6442156862745101</v>
      </c>
      <c r="N100" s="203">
        <f>N59/1</f>
        <v>0</v>
      </c>
      <c r="O100" s="204" t="s">
        <v>513</v>
      </c>
      <c r="P100" s="206"/>
    </row>
    <row r="101" spans="1:16" ht="16.5" customHeight="1">
      <c r="A101" s="202" t="s">
        <v>496</v>
      </c>
      <c r="B101" s="176"/>
      <c r="C101" s="242">
        <f>C59/C9</f>
        <v>1.8883953359244861</v>
      </c>
      <c r="D101" s="207" t="e">
        <f>D59/D9</f>
        <v>#DIV/0!</v>
      </c>
      <c r="E101" s="208" t="s">
        <v>497</v>
      </c>
      <c r="F101" s="209"/>
      <c r="G101" s="210"/>
      <c r="H101" s="242">
        <f>H59/H9</f>
        <v>1.0368913301662708</v>
      </c>
      <c r="I101" s="207" t="e">
        <f>I59/I9</f>
        <v>#DIV/0!</v>
      </c>
      <c r="J101" s="208" t="s">
        <v>497</v>
      </c>
      <c r="K101" s="209"/>
      <c r="L101" s="210"/>
      <c r="M101" s="242">
        <f>M59/M9</f>
        <v>684.84892294347264</v>
      </c>
      <c r="N101" s="207" t="e">
        <f>N59/N9</f>
        <v>#DIV/0!</v>
      </c>
      <c r="O101" s="208" t="s">
        <v>497</v>
      </c>
      <c r="P101" s="211"/>
    </row>
    <row r="102" spans="1:16" ht="8.1" customHeight="1">
      <c r="A102" s="212"/>
      <c r="B102" s="176"/>
      <c r="C102" s="242"/>
      <c r="D102" s="207"/>
      <c r="E102" s="210"/>
      <c r="F102" s="209"/>
      <c r="G102" s="210"/>
      <c r="H102" s="242"/>
      <c r="I102" s="207"/>
      <c r="J102" s="210"/>
      <c r="K102" s="209"/>
      <c r="L102" s="210"/>
      <c r="M102" s="242"/>
      <c r="N102" s="207"/>
      <c r="O102" s="210"/>
      <c r="P102" s="211"/>
    </row>
    <row r="103" spans="1:16" ht="16.5" customHeight="1">
      <c r="A103" s="123" t="s">
        <v>482</v>
      </c>
      <c r="B103" s="213"/>
      <c r="C103" s="243"/>
      <c r="D103" s="214"/>
      <c r="E103" s="215"/>
      <c r="F103" s="216"/>
      <c r="G103" s="215"/>
      <c r="H103" s="243"/>
      <c r="I103" s="214"/>
      <c r="J103" s="215"/>
      <c r="K103" s="216"/>
      <c r="L103" s="215"/>
      <c r="M103" s="243"/>
      <c r="N103" s="214"/>
      <c r="O103" s="215"/>
      <c r="P103" s="217"/>
    </row>
    <row r="104" spans="1:16" ht="16.5" customHeight="1">
      <c r="A104" s="202" t="s">
        <v>514</v>
      </c>
      <c r="B104" s="176"/>
      <c r="C104" s="241">
        <f>(C68-C56)/1</f>
        <v>33.379999999999995</v>
      </c>
      <c r="D104" s="203">
        <f>(D68-D56)/1</f>
        <v>0</v>
      </c>
      <c r="E104" s="204" t="s">
        <v>513</v>
      </c>
      <c r="F104" s="209"/>
      <c r="G104" s="210"/>
      <c r="H104" s="241">
        <f>(H68-H56)/1</f>
        <v>137.21</v>
      </c>
      <c r="I104" s="203">
        <f>(I68-I56)/1</f>
        <v>0</v>
      </c>
      <c r="J104" s="204" t="s">
        <v>513</v>
      </c>
      <c r="K104" s="209"/>
      <c r="L104" s="210"/>
      <c r="M104" s="241">
        <f>(M68-M56)/1</f>
        <v>969.28000000000009</v>
      </c>
      <c r="N104" s="203">
        <f>(N68-N56)/1</f>
        <v>0</v>
      </c>
      <c r="O104" s="204" t="s">
        <v>513</v>
      </c>
      <c r="P104" s="211"/>
    </row>
    <row r="105" spans="1:16" ht="16.5" customHeight="1">
      <c r="A105" s="202" t="s">
        <v>496</v>
      </c>
      <c r="B105" s="176"/>
      <c r="C105" s="242">
        <f>(C68-C56)/C9</f>
        <v>1.8534147695724594</v>
      </c>
      <c r="D105" s="207" t="e">
        <f>(D68-D56)/D9</f>
        <v>#DIV/0!</v>
      </c>
      <c r="E105" s="208" t="s">
        <v>497</v>
      </c>
      <c r="F105" s="209"/>
      <c r="G105" s="210"/>
      <c r="H105" s="242">
        <f>(H68-H56)/H9</f>
        <v>1.0184827790973872</v>
      </c>
      <c r="I105" s="207" t="e">
        <f>(I68-I56)/I9</f>
        <v>#DIV/0!</v>
      </c>
      <c r="J105" s="208" t="s">
        <v>497</v>
      </c>
      <c r="K105" s="209"/>
      <c r="L105" s="210"/>
      <c r="M105" s="242">
        <f>(M68-M56)/M9</f>
        <v>700.6505710568166</v>
      </c>
      <c r="N105" s="207" t="e">
        <f>(N68-N56)/N9</f>
        <v>#DIV/0!</v>
      </c>
      <c r="O105" s="208" t="s">
        <v>497</v>
      </c>
      <c r="P105" s="211"/>
    </row>
    <row r="106" spans="1:16" ht="8.1" customHeight="1">
      <c r="A106" s="212"/>
      <c r="B106" s="176"/>
      <c r="C106" s="242"/>
      <c r="D106" s="207"/>
      <c r="E106" s="210"/>
      <c r="F106" s="209"/>
      <c r="G106" s="210"/>
      <c r="H106" s="242"/>
      <c r="I106" s="207"/>
      <c r="J106" s="210"/>
      <c r="K106" s="209"/>
      <c r="L106" s="210"/>
      <c r="M106" s="242"/>
      <c r="N106" s="207"/>
      <c r="O106" s="210"/>
      <c r="P106" s="211"/>
    </row>
    <row r="107" spans="1:16" ht="16.5" hidden="1" customHeight="1">
      <c r="A107" s="123" t="s">
        <v>371</v>
      </c>
      <c r="B107" s="213"/>
      <c r="C107" s="243"/>
      <c r="D107" s="214"/>
      <c r="E107" s="215"/>
      <c r="F107" s="216"/>
      <c r="G107" s="215"/>
      <c r="H107" s="243"/>
      <c r="I107" s="214"/>
      <c r="J107" s="215"/>
      <c r="K107" s="216"/>
      <c r="L107" s="215"/>
      <c r="M107" s="243"/>
      <c r="N107" s="214"/>
      <c r="O107" s="215"/>
      <c r="P107" s="217"/>
    </row>
    <row r="108" spans="1:16" ht="16.5" hidden="1" customHeight="1">
      <c r="A108" s="202" t="s">
        <v>408</v>
      </c>
      <c r="B108" s="176"/>
      <c r="C108" s="241">
        <f>(C59+C67)/C10</f>
        <v>2.8591666666666664</v>
      </c>
      <c r="D108" s="203" t="e">
        <f>(D59+D67)/D10</f>
        <v>#DIV/0!</v>
      </c>
      <c r="E108" s="204" t="s">
        <v>409</v>
      </c>
      <c r="F108" s="209"/>
      <c r="G108" s="210"/>
      <c r="H108" s="241">
        <f>(H59+H67)/H10</f>
        <v>0.5165682656826569</v>
      </c>
      <c r="I108" s="203" t="e">
        <f>(I59+I67)/I10</f>
        <v>#DIV/0!</v>
      </c>
      <c r="J108" s="204" t="s">
        <v>409</v>
      </c>
      <c r="K108" s="209"/>
      <c r="L108" s="210"/>
      <c r="M108" s="241">
        <f>(M59+M67)/M10</f>
        <v>1.2810222804718219</v>
      </c>
      <c r="N108" s="203" t="e">
        <f>(N59+N67)/N10</f>
        <v>#DIV/0!</v>
      </c>
      <c r="O108" s="204" t="s">
        <v>409</v>
      </c>
      <c r="P108" s="211"/>
    </row>
    <row r="109" spans="1:16" ht="16.5" hidden="1" customHeight="1">
      <c r="A109" s="202" t="s">
        <v>373</v>
      </c>
      <c r="B109" s="176"/>
      <c r="C109" s="242">
        <f>(C59+C67)/C9</f>
        <v>1.9050527484730702</v>
      </c>
      <c r="D109" s="207" t="e">
        <f>(D59+D67)/D9</f>
        <v>#DIV/0!</v>
      </c>
      <c r="E109" s="208" t="s">
        <v>3</v>
      </c>
      <c r="F109" s="209"/>
      <c r="G109" s="210"/>
      <c r="H109" s="242">
        <f>(H59+H67)/H9</f>
        <v>1.0391181710213777</v>
      </c>
      <c r="I109" s="207" t="e">
        <f>(I59+I67)/I9</f>
        <v>#DIV/0!</v>
      </c>
      <c r="J109" s="208" t="s">
        <v>3</v>
      </c>
      <c r="K109" s="209"/>
      <c r="L109" s="210"/>
      <c r="M109" s="242">
        <f>(M59+M67)/M9</f>
        <v>706.53462483735734</v>
      </c>
      <c r="N109" s="207" t="e">
        <f>(N59+N67)/N9</f>
        <v>#DIV/0!</v>
      </c>
      <c r="O109" s="208" t="s">
        <v>3</v>
      </c>
      <c r="P109" s="211"/>
    </row>
    <row r="110" spans="1:16" ht="6.75" hidden="1" customHeight="1">
      <c r="A110" s="212"/>
      <c r="B110" s="218"/>
      <c r="C110" s="218"/>
      <c r="D110" s="219"/>
      <c r="E110" s="220"/>
      <c r="F110" s="221"/>
      <c r="G110" s="220"/>
      <c r="H110" s="218"/>
      <c r="I110" s="219"/>
      <c r="J110" s="220"/>
      <c r="K110" s="221"/>
      <c r="L110" s="220"/>
      <c r="M110" s="218"/>
      <c r="N110" s="219"/>
      <c r="O110" s="220"/>
      <c r="P110" s="222"/>
    </row>
    <row r="111" spans="1:16" ht="16.5" hidden="1" customHeight="1">
      <c r="A111" s="123" t="s">
        <v>386</v>
      </c>
      <c r="B111" s="223"/>
      <c r="C111" s="223"/>
      <c r="D111" s="224"/>
      <c r="E111" s="225"/>
      <c r="F111" s="226"/>
      <c r="G111" s="225"/>
      <c r="H111" s="223"/>
      <c r="I111" s="224"/>
      <c r="J111" s="225"/>
      <c r="K111" s="226"/>
      <c r="L111" s="225"/>
      <c r="M111" s="223"/>
      <c r="N111" s="224"/>
      <c r="O111" s="225"/>
      <c r="P111" s="227"/>
    </row>
    <row r="112" spans="1:16" ht="16.5" hidden="1" customHeight="1">
      <c r="A112" s="202" t="s">
        <v>372</v>
      </c>
      <c r="B112" s="218"/>
      <c r="C112" s="218"/>
      <c r="D112" s="228" t="e">
        <f>D76/D10</f>
        <v>#DIV/0!</v>
      </c>
      <c r="E112" s="220"/>
      <c r="F112" s="221"/>
      <c r="G112" s="220"/>
      <c r="H112" s="218"/>
      <c r="I112" s="228" t="e">
        <f>I76/I10</f>
        <v>#DIV/0!</v>
      </c>
      <c r="J112" s="220"/>
      <c r="K112" s="221"/>
      <c r="L112" s="220"/>
      <c r="M112" s="218"/>
      <c r="N112" s="228" t="e">
        <f>N76/N10</f>
        <v>#DIV/0!</v>
      </c>
      <c r="O112" s="220"/>
      <c r="P112" s="222"/>
    </row>
    <row r="113" spans="1:16" ht="16.5" hidden="1" customHeight="1">
      <c r="A113" s="202" t="s">
        <v>373</v>
      </c>
      <c r="B113" s="218"/>
      <c r="C113" s="218"/>
      <c r="D113" s="219" t="e">
        <f>D76/D9</f>
        <v>#DIV/0!</v>
      </c>
      <c r="E113" s="220"/>
      <c r="F113" s="221"/>
      <c r="G113" s="220"/>
      <c r="H113" s="220"/>
      <c r="I113" s="219" t="e">
        <f>I76/I9</f>
        <v>#DIV/0!</v>
      </c>
      <c r="J113" s="220"/>
      <c r="K113" s="221"/>
      <c r="L113" s="220"/>
      <c r="M113" s="220"/>
      <c r="N113" s="219" t="e">
        <f>N76/N9</f>
        <v>#DIV/0!</v>
      </c>
      <c r="O113" s="220"/>
      <c r="P113" s="222"/>
    </row>
    <row r="114" spans="1:16" ht="16.5" customHeight="1" thickBot="1">
      <c r="A114" s="258"/>
      <c r="B114" s="259"/>
      <c r="C114" s="265"/>
      <c r="D114" s="260"/>
      <c r="E114" s="259"/>
      <c r="F114" s="261"/>
      <c r="G114" s="259"/>
      <c r="H114" s="265"/>
      <c r="I114" s="260"/>
      <c r="J114" s="259"/>
      <c r="K114" s="261"/>
      <c r="L114" s="259"/>
      <c r="M114" s="265"/>
      <c r="N114" s="260"/>
      <c r="O114" s="259"/>
      <c r="P114" s="262"/>
    </row>
    <row r="115" spans="1:16" hidden="1">
      <c r="A115" s="444" t="s">
        <v>410</v>
      </c>
      <c r="B115" s="445"/>
      <c r="C115" s="445"/>
      <c r="D115" s="445"/>
      <c r="E115" s="445"/>
      <c r="F115" s="445"/>
      <c r="G115" s="445"/>
      <c r="H115" s="445"/>
      <c r="I115" s="445"/>
      <c r="J115" s="445"/>
      <c r="K115" s="445"/>
      <c r="L115" s="445"/>
      <c r="M115" s="445"/>
      <c r="N115" s="445"/>
      <c r="O115" s="445"/>
      <c r="P115" s="446"/>
    </row>
    <row r="116" spans="1:16" hidden="1">
      <c r="A116" s="33"/>
      <c r="P116" s="34"/>
    </row>
    <row r="117" spans="1:16" hidden="1">
      <c r="A117" s="33"/>
      <c r="P117" s="34"/>
    </row>
    <row r="118" spans="1:16" hidden="1">
      <c r="A118" s="33"/>
      <c r="P118" s="34"/>
    </row>
    <row r="119" spans="1:16" hidden="1">
      <c r="A119" s="33"/>
      <c r="P119" s="34"/>
    </row>
    <row r="120" spans="1:16" hidden="1">
      <c r="A120" s="33"/>
      <c r="P120" s="34"/>
    </row>
    <row r="121" spans="1:16" hidden="1">
      <c r="A121" s="33"/>
      <c r="P121" s="34"/>
    </row>
    <row r="122" spans="1:16" hidden="1">
      <c r="A122" s="3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6"/>
    </row>
    <row r="123" spans="1:16" hidden="1">
      <c r="A123" s="33"/>
      <c r="P123" s="34"/>
    </row>
    <row r="124" spans="1:16" hidden="1">
      <c r="A124" s="33"/>
      <c r="P124" s="34"/>
    </row>
    <row r="125" spans="1:16" hidden="1">
      <c r="A125" s="33"/>
      <c r="P125" s="34"/>
    </row>
    <row r="126" spans="1:16" hidden="1">
      <c r="A126" s="33"/>
      <c r="P126" s="34"/>
    </row>
    <row r="127" spans="1:16" hidden="1">
      <c r="A127" s="33"/>
      <c r="P127" s="34"/>
    </row>
    <row r="128" spans="1:16" hidden="1">
      <c r="A128" s="33"/>
      <c r="P128" s="34"/>
    </row>
    <row r="129" spans="1:16" hidden="1">
      <c r="A129" s="33"/>
      <c r="P129" s="34"/>
    </row>
    <row r="130" spans="1:16" hidden="1">
      <c r="A130" s="33"/>
      <c r="P130" s="34"/>
    </row>
    <row r="131" spans="1:16" hidden="1">
      <c r="A131" s="33"/>
      <c r="P131" s="34"/>
    </row>
    <row r="132" spans="1:16" hidden="1">
      <c r="A132" s="33"/>
      <c r="P132" s="34"/>
    </row>
    <row r="133" spans="1:16" hidden="1">
      <c r="A133" s="33"/>
      <c r="P133" s="34"/>
    </row>
    <row r="134" spans="1:16" hidden="1">
      <c r="A134" s="33"/>
      <c r="P134" s="34"/>
    </row>
    <row r="135" spans="1:16" hidden="1">
      <c r="A135" s="33"/>
      <c r="P135" s="34"/>
    </row>
    <row r="136" spans="1:16" hidden="1">
      <c r="A136" s="33"/>
      <c r="P136" s="34"/>
    </row>
    <row r="137" spans="1:16" hidden="1">
      <c r="A137" s="33"/>
      <c r="P137" s="34"/>
    </row>
    <row r="138" spans="1:16" hidden="1">
      <c r="A138" s="33"/>
      <c r="P138" s="34"/>
    </row>
    <row r="139" spans="1:16" hidden="1">
      <c r="A139" s="33"/>
      <c r="P139" s="34"/>
    </row>
    <row r="140" spans="1:16" hidden="1">
      <c r="A140" s="33"/>
      <c r="P140" s="34"/>
    </row>
    <row r="141" spans="1:16" hidden="1">
      <c r="A141" s="33"/>
      <c r="P141" s="34"/>
    </row>
    <row r="142" spans="1:16" hidden="1">
      <c r="A142" s="33"/>
      <c r="P142" s="34"/>
    </row>
    <row r="143" spans="1:16" hidden="1">
      <c r="A143" s="33"/>
      <c r="P143" s="34"/>
    </row>
    <row r="144" spans="1:16" hidden="1">
      <c r="A144" s="33"/>
      <c r="P144" s="34"/>
    </row>
    <row r="145" spans="1:16" hidden="1">
      <c r="A145" s="33"/>
      <c r="P145" s="34"/>
    </row>
    <row r="146" spans="1:16" hidden="1">
      <c r="A146" s="33"/>
      <c r="P146" s="34"/>
    </row>
    <row r="147" spans="1:16" hidden="1">
      <c r="A147" s="33"/>
      <c r="P147" s="34"/>
    </row>
    <row r="148" spans="1:16" hidden="1">
      <c r="A148" s="33"/>
      <c r="P148" s="34"/>
    </row>
    <row r="149" spans="1:16" hidden="1">
      <c r="A149" s="33"/>
      <c r="P149" s="34"/>
    </row>
    <row r="150" spans="1:16" hidden="1">
      <c r="A150" s="33"/>
      <c r="P150" s="34"/>
    </row>
    <row r="151" spans="1:16" hidden="1">
      <c r="A151" s="33"/>
      <c r="P151" s="34"/>
    </row>
    <row r="152" spans="1:16" hidden="1">
      <c r="A152" s="33"/>
      <c r="P152" s="34"/>
    </row>
    <row r="153" spans="1:16" hidden="1">
      <c r="A153" s="33"/>
      <c r="P153" s="34"/>
    </row>
    <row r="154" spans="1:16" hidden="1">
      <c r="A154" s="33"/>
      <c r="P154" s="34"/>
    </row>
    <row r="155" spans="1:16" hidden="1">
      <c r="A155" s="33"/>
      <c r="P155" s="34"/>
    </row>
    <row r="156" spans="1:16" hidden="1">
      <c r="A156" s="33"/>
      <c r="P156" s="34"/>
    </row>
    <row r="157" spans="1:16" hidden="1">
      <c r="A157" s="33"/>
      <c r="P157" s="34"/>
    </row>
    <row r="158" spans="1:16" hidden="1">
      <c r="A158" s="33"/>
      <c r="P158" s="34"/>
    </row>
    <row r="159" spans="1:16" hidden="1">
      <c r="A159" s="33"/>
      <c r="P159" s="34"/>
    </row>
    <row r="160" spans="1:16" hidden="1">
      <c r="A160" s="33"/>
      <c r="P160" s="34"/>
    </row>
    <row r="161" spans="1:16" hidden="1">
      <c r="A161" s="33"/>
      <c r="P161" s="34"/>
    </row>
    <row r="162" spans="1:16" hidden="1">
      <c r="A162" s="33"/>
      <c r="P162" s="34"/>
    </row>
    <row r="163" spans="1:16" hidden="1">
      <c r="A163" s="33"/>
      <c r="P163" s="34"/>
    </row>
    <row r="164" spans="1:16" hidden="1">
      <c r="A164" s="33"/>
      <c r="P164" s="34"/>
    </row>
    <row r="165" spans="1:16" hidden="1">
      <c r="A165" s="33"/>
      <c r="P165" s="34"/>
    </row>
    <row r="166" spans="1:16" hidden="1">
      <c r="A166" s="33"/>
      <c r="P166" s="34"/>
    </row>
    <row r="167" spans="1:16" hidden="1">
      <c r="A167" s="33"/>
      <c r="P167" s="34"/>
    </row>
    <row r="168" spans="1:16" hidden="1">
      <c r="A168" s="33"/>
      <c r="P168" s="34"/>
    </row>
    <row r="169" spans="1:16" hidden="1">
      <c r="A169" s="33"/>
      <c r="P169" s="34"/>
    </row>
    <row r="170" spans="1:16" hidden="1">
      <c r="A170" s="33"/>
      <c r="P170" s="34"/>
    </row>
    <row r="171" spans="1:16" hidden="1">
      <c r="A171" s="33"/>
      <c r="P171" s="34"/>
    </row>
    <row r="172" spans="1:16" hidden="1">
      <c r="A172" s="33"/>
      <c r="P172" s="34"/>
    </row>
    <row r="173" spans="1:16" hidden="1">
      <c r="A173" s="33"/>
      <c r="P173" s="34"/>
    </row>
    <row r="174" spans="1:16" ht="19.5" hidden="1" thickBot="1">
      <c r="A174" s="37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9"/>
    </row>
    <row r="176" spans="1:16">
      <c r="A176" s="7" t="s">
        <v>520</v>
      </c>
      <c r="E176" s="381" t="s">
        <v>521</v>
      </c>
    </row>
  </sheetData>
  <sortState xmlns:xlrd2="http://schemas.microsoft.com/office/spreadsheetml/2017/richdata2" ref="AA6:AA11">
    <sortCondition ref="AA6"/>
  </sortState>
  <mergeCells count="58">
    <mergeCell ref="A115:P115"/>
    <mergeCell ref="E95:F95"/>
    <mergeCell ref="J95:K95"/>
    <mergeCell ref="O95:P95"/>
    <mergeCell ref="E93:F93"/>
    <mergeCell ref="J93:K93"/>
    <mergeCell ref="O93:P93"/>
    <mergeCell ref="E94:F94"/>
    <mergeCell ref="J94:K94"/>
    <mergeCell ref="O94:P94"/>
    <mergeCell ref="A97:P97"/>
    <mergeCell ref="E90:F90"/>
    <mergeCell ref="J90:K90"/>
    <mergeCell ref="O90:P90"/>
    <mergeCell ref="E91:F91"/>
    <mergeCell ref="J91:K91"/>
    <mergeCell ref="O91:P91"/>
    <mergeCell ref="E87:F87"/>
    <mergeCell ref="J87:K87"/>
    <mergeCell ref="O87:P87"/>
    <mergeCell ref="E89:F89"/>
    <mergeCell ref="J89:K89"/>
    <mergeCell ref="O89:P89"/>
    <mergeCell ref="O86:P86"/>
    <mergeCell ref="E86:F86"/>
    <mergeCell ref="J86:K86"/>
    <mergeCell ref="E81:F81"/>
    <mergeCell ref="J81:K81"/>
    <mergeCell ref="O81:P81"/>
    <mergeCell ref="E82:F82"/>
    <mergeCell ref="J82:K82"/>
    <mergeCell ref="O82:P82"/>
    <mergeCell ref="E83:F83"/>
    <mergeCell ref="J83:K83"/>
    <mergeCell ref="O83:P83"/>
    <mergeCell ref="E85:F85"/>
    <mergeCell ref="J85:K85"/>
    <mergeCell ref="O85:P85"/>
    <mergeCell ref="A1:P3"/>
    <mergeCell ref="D5:F5"/>
    <mergeCell ref="I5:K5"/>
    <mergeCell ref="N5:P5"/>
    <mergeCell ref="R22:W22"/>
    <mergeCell ref="A18:A19"/>
    <mergeCell ref="D6:F6"/>
    <mergeCell ref="I6:K6"/>
    <mergeCell ref="N6:P6"/>
    <mergeCell ref="B18:B19"/>
    <mergeCell ref="R7:X8"/>
    <mergeCell ref="R15:X15"/>
    <mergeCell ref="R17:X17"/>
    <mergeCell ref="R16:X16"/>
    <mergeCell ref="A79:P79"/>
    <mergeCell ref="A62:P62"/>
    <mergeCell ref="E80:F80"/>
    <mergeCell ref="J80:K80"/>
    <mergeCell ref="O80:P80"/>
    <mergeCell ref="A71:P71"/>
  </mergeCells>
  <conditionalFormatting sqref="E23:E47">
    <cfRule type="dataBar" priority="62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{6D413951-AAE0-4196-AECE-5FF3FA54F37C}</x14:id>
        </ext>
      </extLst>
    </cfRule>
  </conditionalFormatting>
  <conditionalFormatting sqref="E52:E57">
    <cfRule type="dataBar" priority="61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{9993D0C6-0C65-4F75-B058-F80DD596396F}</x14:id>
        </ext>
      </extLst>
    </cfRule>
  </conditionalFormatting>
  <conditionalFormatting sqref="E64:E66">
    <cfRule type="dataBar" priority="574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{8C99DA2D-1C69-4732-AAC9-0D9A0A4271F5}</x14:id>
        </ext>
      </extLst>
    </cfRule>
  </conditionalFormatting>
  <conditionalFormatting sqref="E73:E74">
    <cfRule type="dataBar" priority="1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{D1F30E09-E34D-451F-899C-E15D95A8185E}</x14:id>
        </ext>
      </extLst>
    </cfRule>
  </conditionalFormatting>
  <conditionalFormatting sqref="J23:J47">
    <cfRule type="dataBar" priority="62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{FE3F7056-E9FE-46DF-8C93-9FFBF34CDFA6}</x14:id>
        </ext>
      </extLst>
    </cfRule>
  </conditionalFormatting>
  <conditionalFormatting sqref="J52:J57">
    <cfRule type="dataBar" priority="615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{40F910F6-5BC3-4E41-81E0-08BA9D288CFA}</x14:id>
        </ext>
      </extLst>
    </cfRule>
  </conditionalFormatting>
  <conditionalFormatting sqref="J64:J66">
    <cfRule type="dataBar" priority="576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{DB22D3F5-B5C8-4656-8F7E-87096E9C4053}</x14:id>
        </ext>
      </extLst>
    </cfRule>
  </conditionalFormatting>
  <conditionalFormatting sqref="J73:J74">
    <cfRule type="dataBar" priority="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{B57EE0D2-655D-4A96-BC27-B8984DFD9925}</x14:id>
        </ext>
      </extLst>
    </cfRule>
  </conditionalFormatting>
  <conditionalFormatting sqref="O23:O47">
    <cfRule type="dataBar" priority="62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{9E8095D2-1559-4834-9FBE-10D1412FD1B2}</x14:id>
        </ext>
      </extLst>
    </cfRule>
  </conditionalFormatting>
  <conditionalFormatting sqref="O52:O57">
    <cfRule type="dataBar" priority="617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{95BF0A9E-034C-42E3-A8B8-B9ACF3BBF1AD}</x14:id>
        </ext>
      </extLst>
    </cfRule>
  </conditionalFormatting>
  <conditionalFormatting sqref="O64:O66">
    <cfRule type="dataBar" priority="57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{8971F378-046D-4B4A-B892-CA4574C5C003}</x14:id>
        </ext>
      </extLst>
    </cfRule>
  </conditionalFormatting>
  <conditionalFormatting sqref="O73:O74">
    <cfRule type="dataBar" priority="18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{102731EB-B4E9-4495-9E4C-C9626C636BEE}</x14:id>
        </ext>
      </extLst>
    </cfRule>
  </conditionalFormatting>
  <dataValidations disablePrompts="1" count="2">
    <dataValidation type="list" allowBlank="1" showInputMessage="1" showErrorMessage="1" sqref="D6:F6" xr:uid="{D531E6D0-CFBF-4CA9-8AA1-A6F8A5FD481E}">
      <formula1>$X$6:$X$11</formula1>
    </dataValidation>
    <dataValidation type="list" allowBlank="1" showInputMessage="1" showErrorMessage="1" sqref="I6:K6 N6:P6" xr:uid="{46D35040-FFDC-495F-A96F-D82746474036}">
      <formula1>$AA$6:$AA$11</formula1>
    </dataValidation>
  </dataValidations>
  <hyperlinks>
    <hyperlink ref="E176" r:id="rId1" xr:uid="{679A1741-6B43-459B-BAB2-9BC359991F31}"/>
  </hyperlinks>
  <printOptions horizontalCentered="1"/>
  <pageMargins left="0.25" right="0.25" top="0.25" bottom="0.25" header="0.3" footer="0.3"/>
  <pageSetup scale="50" orientation="portrait" r:id="rId2"/>
  <rowBreaks count="1" manualBreakCount="1">
    <brk id="114" max="15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3951-AAE0-4196-AECE-5FF3FA54F3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E23:E47</xm:sqref>
        </x14:conditionalFormatting>
        <x14:conditionalFormatting xmlns:xm="http://schemas.microsoft.com/office/excel/2006/main">
          <x14:cfRule type="dataBar" id="{9993D0C6-0C65-4F75-B058-F80DD596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E52:E57</xm:sqref>
        </x14:conditionalFormatting>
        <x14:conditionalFormatting xmlns:xm="http://schemas.microsoft.com/office/excel/2006/main">
          <x14:cfRule type="dataBar" id="{8C99DA2D-1C69-4732-AAC9-0D9A0A4271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E64:E66</xm:sqref>
        </x14:conditionalFormatting>
        <x14:conditionalFormatting xmlns:xm="http://schemas.microsoft.com/office/excel/2006/main">
          <x14:cfRule type="dataBar" id="{D1F30E09-E34D-451F-899C-E15D95A818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E73:E74</xm:sqref>
        </x14:conditionalFormatting>
        <x14:conditionalFormatting xmlns:xm="http://schemas.microsoft.com/office/excel/2006/main">
          <x14:cfRule type="dataBar" id="{FE3F7056-E9FE-46DF-8C93-9FFBF34CDF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J23:J47</xm:sqref>
        </x14:conditionalFormatting>
        <x14:conditionalFormatting xmlns:xm="http://schemas.microsoft.com/office/excel/2006/main">
          <x14:cfRule type="dataBar" id="{40F910F6-5BC3-4E41-81E0-08BA9D288C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J52:J57</xm:sqref>
        </x14:conditionalFormatting>
        <x14:conditionalFormatting xmlns:xm="http://schemas.microsoft.com/office/excel/2006/main">
          <x14:cfRule type="dataBar" id="{DB22D3F5-B5C8-4656-8F7E-87096E9C4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J64:J66</xm:sqref>
        </x14:conditionalFormatting>
        <x14:conditionalFormatting xmlns:xm="http://schemas.microsoft.com/office/excel/2006/main">
          <x14:cfRule type="dataBar" id="{B57EE0D2-655D-4A96-BC27-B8984DFD99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J73:J74</xm:sqref>
        </x14:conditionalFormatting>
        <x14:conditionalFormatting xmlns:xm="http://schemas.microsoft.com/office/excel/2006/main">
          <x14:cfRule type="dataBar" id="{9E8095D2-1559-4834-9FBE-10D1412FD1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O23:O47</xm:sqref>
        </x14:conditionalFormatting>
        <x14:conditionalFormatting xmlns:xm="http://schemas.microsoft.com/office/excel/2006/main">
          <x14:cfRule type="dataBar" id="{95BF0A9E-034C-42E3-A8B8-B9ACF3BB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O52:O57</xm:sqref>
        </x14:conditionalFormatting>
        <x14:conditionalFormatting xmlns:xm="http://schemas.microsoft.com/office/excel/2006/main">
          <x14:cfRule type="dataBar" id="{8971F378-046D-4B4A-B892-CA4574C5C0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O64:O66</xm:sqref>
        </x14:conditionalFormatting>
        <x14:conditionalFormatting xmlns:xm="http://schemas.microsoft.com/office/excel/2006/main">
          <x14:cfRule type="dataBar" id="{102731EB-B4E9-4495-9E4C-C9626C636B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O73:O74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D35-15DD-4C74-A827-0B363CFB9319}">
  <dimension ref="A1:P18"/>
  <sheetViews>
    <sheetView workbookViewId="0">
      <selection activeCell="D4" sqref="D4"/>
    </sheetView>
  </sheetViews>
  <sheetFormatPr defaultRowHeight="15"/>
  <cols>
    <col min="1" max="1" width="62.140625" bestFit="1" customWidth="1"/>
    <col min="3" max="3" width="0" hidden="1" customWidth="1"/>
    <col min="8" max="8" width="0" hidden="1" customWidth="1"/>
    <col min="13" max="13" width="0" hidden="1" customWidth="1"/>
  </cols>
  <sheetData>
    <row r="1" spans="1:16" ht="15.75">
      <c r="A1" s="461" t="s">
        <v>253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3"/>
    </row>
    <row r="2" spans="1:16" ht="15.75">
      <c r="A2" s="292"/>
      <c r="B2" s="293"/>
      <c r="C2" s="293"/>
      <c r="D2" s="294"/>
      <c r="E2" s="464"/>
      <c r="F2" s="465"/>
      <c r="G2" s="293"/>
      <c r="H2" s="293"/>
      <c r="I2" s="294"/>
      <c r="J2" s="464"/>
      <c r="K2" s="465"/>
      <c r="L2" s="293"/>
      <c r="M2" s="293"/>
      <c r="N2" s="294"/>
      <c r="O2" s="464"/>
      <c r="P2" s="466"/>
    </row>
    <row r="3" spans="1:16" ht="15.75">
      <c r="A3" s="277" t="s">
        <v>251</v>
      </c>
      <c r="B3" s="267"/>
      <c r="C3" s="248">
        <f>'Livestock Budget (Main)'!C81</f>
        <v>1.5360339142722559</v>
      </c>
      <c r="D3" s="268" t="e">
        <f>'Livestock Budget (Main)'!D81</f>
        <v>#DIV/0!</v>
      </c>
      <c r="E3" s="467" t="s">
        <v>256</v>
      </c>
      <c r="F3" s="468"/>
      <c r="G3" s="269"/>
      <c r="H3" s="248">
        <f>'Livestock Budget (Main)'!H81</f>
        <v>0.89154013015184386</v>
      </c>
      <c r="I3" s="268" t="e">
        <f>'Livestock Budget (Main)'!I81</f>
        <v>#DIV/0!</v>
      </c>
      <c r="J3" s="467" t="s">
        <v>256</v>
      </c>
      <c r="K3" s="468"/>
      <c r="L3" s="269"/>
      <c r="M3" s="248">
        <f>'Livestock Budget (Main)'!M81</f>
        <v>86.691932965937525</v>
      </c>
      <c r="N3" s="268" t="e">
        <f>'Livestock Budget (Main)'!N81</f>
        <v>#DIV/0!</v>
      </c>
      <c r="O3" s="467" t="s">
        <v>256</v>
      </c>
      <c r="P3" s="469"/>
    </row>
    <row r="4" spans="1:16" ht="15.75">
      <c r="A4" s="295" t="s">
        <v>457</v>
      </c>
      <c r="B4" s="270"/>
      <c r="C4" s="244"/>
      <c r="D4" s="271"/>
      <c r="E4" s="455" t="s">
        <v>255</v>
      </c>
      <c r="F4" s="456"/>
      <c r="G4" s="272"/>
      <c r="H4" s="244"/>
      <c r="I4" s="271"/>
      <c r="J4" s="455" t="s">
        <v>255</v>
      </c>
      <c r="K4" s="456"/>
      <c r="L4" s="272"/>
      <c r="M4" s="244"/>
      <c r="N4" s="271"/>
      <c r="O4" s="455" t="s">
        <v>255</v>
      </c>
      <c r="P4" s="457"/>
    </row>
    <row r="5" spans="1:16" ht="15.75">
      <c r="A5" s="280"/>
      <c r="B5" s="270"/>
      <c r="C5" s="245"/>
      <c r="D5" s="273"/>
      <c r="E5" s="458" t="s">
        <v>254</v>
      </c>
      <c r="F5" s="459"/>
      <c r="G5" s="272"/>
      <c r="H5" s="245"/>
      <c r="I5" s="273"/>
      <c r="J5" s="458" t="s">
        <v>254</v>
      </c>
      <c r="K5" s="459"/>
      <c r="L5" s="272"/>
      <c r="M5" s="245"/>
      <c r="N5" s="273"/>
      <c r="O5" s="458" t="s">
        <v>254</v>
      </c>
      <c r="P5" s="460"/>
    </row>
    <row r="6" spans="1:16" ht="15.75">
      <c r="A6" s="280"/>
      <c r="B6" s="270"/>
      <c r="C6" s="245"/>
      <c r="D6" s="273"/>
      <c r="E6" s="274"/>
      <c r="F6" s="275"/>
      <c r="G6" s="272"/>
      <c r="H6" s="245"/>
      <c r="I6" s="273"/>
      <c r="J6" s="274"/>
      <c r="K6" s="275"/>
      <c r="L6" s="272"/>
      <c r="M6" s="245"/>
      <c r="N6" s="273"/>
      <c r="O6" s="274"/>
      <c r="P6" s="276"/>
    </row>
    <row r="7" spans="1:16" ht="15.75">
      <c r="A7" s="277" t="s">
        <v>396</v>
      </c>
      <c r="B7" s="278"/>
      <c r="C7" s="248">
        <f>'Livestock Budget (Main)'!C85</f>
        <v>2.2138483278379646E-2</v>
      </c>
      <c r="D7" s="268" t="e">
        <f>'Livestock Budget (Main)'!D85</f>
        <v>#DIV/0!</v>
      </c>
      <c r="E7" s="449" t="s">
        <v>397</v>
      </c>
      <c r="F7" s="450"/>
      <c r="G7" s="279"/>
      <c r="H7" s="248">
        <f>'Livestock Budget (Main)'!H85</f>
        <v>0</v>
      </c>
      <c r="I7" s="268" t="e">
        <f>'Livestock Budget (Main)'!I85</f>
        <v>#DIV/0!</v>
      </c>
      <c r="J7" s="449" t="s">
        <v>397</v>
      </c>
      <c r="K7" s="450"/>
      <c r="L7" s="279"/>
      <c r="M7" s="248">
        <f>'Livestock Budget (Main)'!M85</f>
        <v>0.98463332518291424</v>
      </c>
      <c r="N7" s="268" t="e">
        <f>'Livestock Budget (Main)'!N85</f>
        <v>#DIV/0!</v>
      </c>
      <c r="O7" s="449" t="s">
        <v>397</v>
      </c>
      <c r="P7" s="450"/>
    </row>
    <row r="8" spans="1:16" ht="15.75">
      <c r="A8" s="295" t="s">
        <v>458</v>
      </c>
      <c r="B8" s="281"/>
      <c r="C8" s="246"/>
      <c r="D8" s="282"/>
      <c r="E8" s="451" t="s">
        <v>398</v>
      </c>
      <c r="F8" s="452"/>
      <c r="G8" s="283"/>
      <c r="H8" s="246"/>
      <c r="I8" s="282"/>
      <c r="J8" s="451" t="s">
        <v>398</v>
      </c>
      <c r="K8" s="452"/>
      <c r="L8" s="283"/>
      <c r="M8" s="246"/>
      <c r="N8" s="282"/>
      <c r="O8" s="451" t="s">
        <v>398</v>
      </c>
      <c r="P8" s="452"/>
    </row>
    <row r="9" spans="1:16" ht="15.75">
      <c r="A9" s="280"/>
      <c r="B9" s="281"/>
      <c r="C9" s="247"/>
      <c r="D9" s="284"/>
      <c r="E9" s="453" t="s">
        <v>399</v>
      </c>
      <c r="F9" s="454"/>
      <c r="G9" s="283"/>
      <c r="H9" s="247"/>
      <c r="I9" s="284"/>
      <c r="J9" s="453" t="s">
        <v>399</v>
      </c>
      <c r="K9" s="454"/>
      <c r="L9" s="283"/>
      <c r="M9" s="247"/>
      <c r="N9" s="284"/>
      <c r="O9" s="453" t="s">
        <v>399</v>
      </c>
      <c r="P9" s="454"/>
    </row>
    <row r="10" spans="1:16" ht="15.75">
      <c r="A10" s="280"/>
      <c r="B10" s="281"/>
      <c r="C10" s="247"/>
      <c r="D10" s="284"/>
      <c r="E10" s="279"/>
      <c r="F10" s="285"/>
      <c r="G10" s="283"/>
      <c r="H10" s="247"/>
      <c r="I10" s="284"/>
      <c r="J10" s="279"/>
      <c r="K10" s="285"/>
      <c r="L10" s="283"/>
      <c r="M10" s="247"/>
      <c r="N10" s="284"/>
      <c r="O10" s="279"/>
      <c r="P10" s="286"/>
    </row>
    <row r="11" spans="1:16" ht="15.75">
      <c r="A11" s="277" t="s">
        <v>400</v>
      </c>
      <c r="B11" s="278"/>
      <c r="C11" s="248">
        <f>'Livestock Budget (Main)'!C89</f>
        <v>4.380593499764484E-2</v>
      </c>
      <c r="D11" s="268" t="e">
        <f>'Livestock Budget (Main)'!D89</f>
        <v>#DIV/0!</v>
      </c>
      <c r="E11" s="449" t="s">
        <v>397</v>
      </c>
      <c r="F11" s="450"/>
      <c r="G11" s="279"/>
      <c r="H11" s="248">
        <f>'Livestock Budget (Main)'!H89</f>
        <v>2.6687701308091762E-2</v>
      </c>
      <c r="I11" s="268" t="e">
        <f>'Livestock Budget (Main)'!I89</f>
        <v>#DIV/0!</v>
      </c>
      <c r="J11" s="449" t="s">
        <v>397</v>
      </c>
      <c r="K11" s="450"/>
      <c r="L11" s="279"/>
      <c r="M11" s="248">
        <f>'Livestock Budget (Main)'!M89</f>
        <v>1.4219346587168733</v>
      </c>
      <c r="N11" s="268" t="e">
        <f>'Livestock Budget (Main)'!N89</f>
        <v>#DIV/0!</v>
      </c>
      <c r="O11" s="449" t="s">
        <v>397</v>
      </c>
      <c r="P11" s="450"/>
    </row>
    <row r="12" spans="1:16" ht="15.75">
      <c r="A12" s="295" t="s">
        <v>459</v>
      </c>
      <c r="B12" s="281"/>
      <c r="C12" s="246"/>
      <c r="D12" s="282"/>
      <c r="E12" s="451" t="s">
        <v>398</v>
      </c>
      <c r="F12" s="452"/>
      <c r="G12" s="283"/>
      <c r="H12" s="246"/>
      <c r="I12" s="282"/>
      <c r="J12" s="451" t="s">
        <v>398</v>
      </c>
      <c r="K12" s="452"/>
      <c r="L12" s="283"/>
      <c r="M12" s="246"/>
      <c r="N12" s="282"/>
      <c r="O12" s="451" t="s">
        <v>398</v>
      </c>
      <c r="P12" s="452"/>
    </row>
    <row r="13" spans="1:16" ht="15.75">
      <c r="A13" s="280"/>
      <c r="B13" s="281"/>
      <c r="C13" s="247"/>
      <c r="D13" s="284"/>
      <c r="E13" s="453" t="s">
        <v>399</v>
      </c>
      <c r="F13" s="454"/>
      <c r="G13" s="283"/>
      <c r="H13" s="247"/>
      <c r="I13" s="284"/>
      <c r="J13" s="453" t="s">
        <v>399</v>
      </c>
      <c r="K13" s="454"/>
      <c r="L13" s="283"/>
      <c r="M13" s="247"/>
      <c r="N13" s="284"/>
      <c r="O13" s="453" t="s">
        <v>399</v>
      </c>
      <c r="P13" s="454"/>
    </row>
    <row r="14" spans="1:16" ht="15.75">
      <c r="A14" s="280"/>
      <c r="B14" s="281"/>
      <c r="C14" s="247"/>
      <c r="D14" s="284"/>
      <c r="E14" s="279"/>
      <c r="F14" s="285"/>
      <c r="G14" s="283"/>
      <c r="H14" s="247"/>
      <c r="I14" s="284"/>
      <c r="J14" s="279"/>
      <c r="K14" s="285"/>
      <c r="L14" s="283"/>
      <c r="M14" s="247"/>
      <c r="N14" s="284"/>
      <c r="O14" s="279"/>
      <c r="P14" s="286"/>
    </row>
    <row r="15" spans="1:16" ht="15.75">
      <c r="A15" s="277" t="s">
        <v>401</v>
      </c>
      <c r="B15" s="278"/>
      <c r="C15" s="248">
        <f>'Livestock Budget (Main)'!C93</f>
        <v>-0.60197833254828037</v>
      </c>
      <c r="D15" s="268" t="e">
        <f>'Livestock Budget (Main)'!D93</f>
        <v>#DIV/0!</v>
      </c>
      <c r="E15" s="449" t="s">
        <v>402</v>
      </c>
      <c r="F15" s="450"/>
      <c r="G15" s="279"/>
      <c r="H15" s="248">
        <f>'Livestock Budget (Main)'!H93</f>
        <v>8.1772168540064402E-2</v>
      </c>
      <c r="I15" s="268" t="e">
        <f>'Livestock Budget (Main)'!I93</f>
        <v>#DIV/0!</v>
      </c>
      <c r="J15" s="449" t="s">
        <v>402</v>
      </c>
      <c r="K15" s="450"/>
      <c r="L15" s="279"/>
      <c r="M15" s="248">
        <f>'Livestock Budget (Main)'!M93</f>
        <v>-88.098500949837302</v>
      </c>
      <c r="N15" s="268" t="e">
        <f>'Livestock Budget (Main)'!N93</f>
        <v>#DIV/0!</v>
      </c>
      <c r="O15" s="449" t="s">
        <v>402</v>
      </c>
      <c r="P15" s="450"/>
    </row>
    <row r="16" spans="1:16" ht="15.75">
      <c r="A16" s="295" t="s">
        <v>460</v>
      </c>
      <c r="B16" s="281"/>
      <c r="C16" s="281"/>
      <c r="D16" s="282"/>
      <c r="E16" s="451" t="s">
        <v>403</v>
      </c>
      <c r="F16" s="452"/>
      <c r="G16" s="283"/>
      <c r="H16" s="283"/>
      <c r="I16" s="282"/>
      <c r="J16" s="451" t="s">
        <v>403</v>
      </c>
      <c r="K16" s="452"/>
      <c r="L16" s="283"/>
      <c r="M16" s="283"/>
      <c r="N16" s="282"/>
      <c r="O16" s="451" t="s">
        <v>403</v>
      </c>
      <c r="P16" s="452"/>
    </row>
    <row r="17" spans="1:16" ht="15.75">
      <c r="A17" s="287" t="s">
        <v>404</v>
      </c>
      <c r="B17" s="288"/>
      <c r="C17" s="288"/>
      <c r="D17" s="289"/>
      <c r="E17" s="447" t="s">
        <v>405</v>
      </c>
      <c r="F17" s="448"/>
      <c r="G17" s="290"/>
      <c r="H17" s="290"/>
      <c r="I17" s="291"/>
      <c r="J17" s="447" t="s">
        <v>405</v>
      </c>
      <c r="K17" s="448"/>
      <c r="L17" s="290"/>
      <c r="M17" s="290"/>
      <c r="N17" s="291"/>
      <c r="O17" s="447" t="s">
        <v>405</v>
      </c>
      <c r="P17" s="448"/>
    </row>
    <row r="18" spans="1:16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40">
    <mergeCell ref="A1:P1"/>
    <mergeCell ref="E2:F2"/>
    <mergeCell ref="J2:K2"/>
    <mergeCell ref="O2:P2"/>
    <mergeCell ref="E3:F3"/>
    <mergeCell ref="J3:K3"/>
    <mergeCell ref="O3:P3"/>
    <mergeCell ref="E4:F4"/>
    <mergeCell ref="J4:K4"/>
    <mergeCell ref="O4:P4"/>
    <mergeCell ref="E5:F5"/>
    <mergeCell ref="J5:K5"/>
    <mergeCell ref="O5:P5"/>
    <mergeCell ref="E7:F7"/>
    <mergeCell ref="J7:K7"/>
    <mergeCell ref="O7:P7"/>
    <mergeCell ref="E8:F8"/>
    <mergeCell ref="J8:K8"/>
    <mergeCell ref="O8:P8"/>
    <mergeCell ref="E9:F9"/>
    <mergeCell ref="J9:K9"/>
    <mergeCell ref="O9:P9"/>
    <mergeCell ref="E11:F11"/>
    <mergeCell ref="J11:K11"/>
    <mergeCell ref="O11:P11"/>
    <mergeCell ref="E12:F12"/>
    <mergeCell ref="J12:K12"/>
    <mergeCell ref="O12:P12"/>
    <mergeCell ref="E13:F13"/>
    <mergeCell ref="J13:K13"/>
    <mergeCell ref="O13:P13"/>
    <mergeCell ref="E17:F17"/>
    <mergeCell ref="J17:K17"/>
    <mergeCell ref="O17:P17"/>
    <mergeCell ref="E15:F15"/>
    <mergeCell ref="J15:K15"/>
    <mergeCell ref="O15:P15"/>
    <mergeCell ref="E16:F16"/>
    <mergeCell ref="J16:K16"/>
    <mergeCell ref="O16:P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081D-DD0E-432C-A936-7A0FA488BEF4}">
  <dimension ref="A1:L44"/>
  <sheetViews>
    <sheetView topLeftCell="A3" workbookViewId="0">
      <selection activeCell="F54" sqref="F54"/>
    </sheetView>
  </sheetViews>
  <sheetFormatPr defaultRowHeight="15"/>
  <cols>
    <col min="1" max="1" width="23.28515625" bestFit="1" customWidth="1"/>
    <col min="2" max="2" width="10.85546875" bestFit="1" customWidth="1"/>
    <col min="3" max="3" width="10.5703125" bestFit="1" customWidth="1"/>
    <col min="4" max="4" width="18.42578125" bestFit="1" customWidth="1"/>
    <col min="9" max="9" width="15.7109375" bestFit="1" customWidth="1"/>
    <col min="10" max="10" width="10.85546875" bestFit="1" customWidth="1"/>
    <col min="11" max="11" width="10.5703125" bestFit="1" customWidth="1"/>
    <col min="12" max="12" width="18.42578125" bestFit="1" customWidth="1"/>
  </cols>
  <sheetData>
    <row r="1" spans="1:12">
      <c r="B1" t="s">
        <v>406</v>
      </c>
      <c r="C1" t="s">
        <v>56</v>
      </c>
      <c r="D1" t="s">
        <v>407</v>
      </c>
      <c r="J1" t="s">
        <v>406</v>
      </c>
      <c r="K1" t="s">
        <v>56</v>
      </c>
      <c r="L1" t="s">
        <v>407</v>
      </c>
    </row>
    <row r="2" spans="1:12" ht="15.75">
      <c r="A2" s="40" t="s">
        <v>37</v>
      </c>
      <c r="B2" s="41">
        <f>'Livestock Budget (Main)'!D23</f>
        <v>0</v>
      </c>
      <c r="C2" s="41">
        <f>'Livestock Budget (Main)'!I23</f>
        <v>0</v>
      </c>
      <c r="D2" s="41">
        <f>'Livestock Budget (Main)'!N23</f>
        <v>0</v>
      </c>
      <c r="I2" t="s">
        <v>411</v>
      </c>
      <c r="J2" s="42">
        <f>'Livestock Budget (Main)'!D48</f>
        <v>0</v>
      </c>
      <c r="K2" s="42">
        <f>'Livestock Budget (Main)'!I48</f>
        <v>0</v>
      </c>
      <c r="L2" s="42">
        <f>'Livestock Budget (Main)'!N48</f>
        <v>0</v>
      </c>
    </row>
    <row r="3" spans="1:12" ht="15.75">
      <c r="A3" s="40" t="s">
        <v>38</v>
      </c>
      <c r="B3" s="41" t="e">
        <f>SUM(B4:B7)</f>
        <v>#REF!</v>
      </c>
      <c r="C3" s="41" t="e">
        <f>SUM(C4:C7)</f>
        <v>#REF!</v>
      </c>
      <c r="D3" s="41" t="e">
        <f>SUM(D4:D7)</f>
        <v>#REF!</v>
      </c>
      <c r="I3" t="s">
        <v>412</v>
      </c>
      <c r="J3" s="42">
        <f>'Livestock Budget (Main)'!D58</f>
        <v>0</v>
      </c>
      <c r="K3" s="42">
        <f>'Livestock Budget (Main)'!I58</f>
        <v>0</v>
      </c>
      <c r="L3" s="42">
        <f>'Livestock Budget (Main)'!N58</f>
        <v>0</v>
      </c>
    </row>
    <row r="4" spans="1:12" ht="15.75" hidden="1">
      <c r="A4" s="43" t="s">
        <v>0</v>
      </c>
      <c r="B4" s="41" t="e">
        <f>'Livestock Budget (Main)'!#REF!</f>
        <v>#REF!</v>
      </c>
      <c r="C4" s="41" t="e">
        <f>'Livestock Budget (Main)'!#REF!</f>
        <v>#REF!</v>
      </c>
      <c r="D4" s="41" t="e">
        <f>'Livestock Budget (Main)'!#REF!</f>
        <v>#REF!</v>
      </c>
      <c r="I4" t="s">
        <v>413</v>
      </c>
      <c r="J4" s="42">
        <f>'Livestock Budget (Main)'!D59</f>
        <v>0</v>
      </c>
      <c r="K4" s="42">
        <f>'Livestock Budget (Main)'!I59</f>
        <v>0</v>
      </c>
      <c r="L4" s="42">
        <f>'Livestock Budget (Main)'!N59</f>
        <v>0</v>
      </c>
    </row>
    <row r="5" spans="1:12" ht="15.75" hidden="1">
      <c r="A5" s="43" t="s">
        <v>1</v>
      </c>
      <c r="B5" s="41" t="e">
        <f>'Livestock Budget (Main)'!#REF!</f>
        <v>#REF!</v>
      </c>
      <c r="C5" s="41" t="e">
        <f>'Livestock Budget (Main)'!#REF!</f>
        <v>#REF!</v>
      </c>
      <c r="D5" s="41" t="e">
        <f>'Livestock Budget (Main)'!#REF!</f>
        <v>#REF!</v>
      </c>
    </row>
    <row r="6" spans="1:12" ht="15.75" hidden="1">
      <c r="A6" s="43" t="s">
        <v>300</v>
      </c>
      <c r="B6" s="41" t="e">
        <f>'Livestock Budget (Main)'!#REF!</f>
        <v>#REF!</v>
      </c>
      <c r="C6" s="41" t="e">
        <f>'Livestock Budget (Main)'!#REF!</f>
        <v>#REF!</v>
      </c>
      <c r="D6" s="41" t="e">
        <f>'Livestock Budget (Main)'!#REF!</f>
        <v>#REF!</v>
      </c>
    </row>
    <row r="7" spans="1:12" ht="15.75" hidden="1">
      <c r="A7" s="43" t="s">
        <v>301</v>
      </c>
      <c r="B7" s="41" t="e">
        <f>'Livestock Budget (Main)'!#REF!</f>
        <v>#REF!</v>
      </c>
      <c r="C7" s="41" t="e">
        <f>'Livestock Budget (Main)'!#REF!</f>
        <v>#REF!</v>
      </c>
      <c r="D7" s="41" t="e">
        <f>'Livestock Budget (Main)'!#REF!</f>
        <v>#REF!</v>
      </c>
    </row>
    <row r="8" spans="1:12" ht="15.75">
      <c r="A8" s="40" t="s">
        <v>264</v>
      </c>
      <c r="B8" s="41" t="e">
        <f>SUM(B9:B11)</f>
        <v>#REF!</v>
      </c>
      <c r="C8" s="41" t="e">
        <f>SUM(C9:C11)</f>
        <v>#REF!</v>
      </c>
      <c r="D8" s="41" t="e">
        <f>SUM(D9:D11)</f>
        <v>#REF!</v>
      </c>
      <c r="I8" t="s">
        <v>413</v>
      </c>
      <c r="J8" s="1">
        <f>SUM(J2:J3)</f>
        <v>0</v>
      </c>
      <c r="K8" s="1">
        <f t="shared" ref="K8:L8" si="0">SUM(K2:K3)</f>
        <v>0</v>
      </c>
      <c r="L8" s="1">
        <f t="shared" si="0"/>
        <v>0</v>
      </c>
    </row>
    <row r="9" spans="1:12" ht="15.75" hidden="1">
      <c r="A9" s="43" t="s">
        <v>265</v>
      </c>
      <c r="B9" s="41" t="e">
        <f>'Livestock Budget (Main)'!#REF!</f>
        <v>#REF!</v>
      </c>
      <c r="C9" s="41" t="e">
        <f>'Livestock Budget (Main)'!#REF!</f>
        <v>#REF!</v>
      </c>
      <c r="D9" s="41" t="e">
        <f>'Livestock Budget (Main)'!#REF!</f>
        <v>#REF!</v>
      </c>
    </row>
    <row r="10" spans="1:12" ht="15.75" hidden="1">
      <c r="A10" s="43" t="s">
        <v>53</v>
      </c>
      <c r="B10" s="41" t="e">
        <f>'Livestock Budget (Main)'!#REF!</f>
        <v>#REF!</v>
      </c>
      <c r="C10" s="41" t="e">
        <f>'Livestock Budget (Main)'!#REF!</f>
        <v>#REF!</v>
      </c>
      <c r="D10" s="41" t="e">
        <f>'Livestock Budget (Main)'!#REF!</f>
        <v>#REF!</v>
      </c>
    </row>
    <row r="11" spans="1:12" ht="15.75" hidden="1">
      <c r="A11" s="43" t="s">
        <v>70</v>
      </c>
      <c r="B11" s="41" t="e">
        <f>'Livestock Budget (Main)'!#REF!</f>
        <v>#REF!</v>
      </c>
      <c r="C11" s="41" t="e">
        <f>'Livestock Budget (Main)'!#REF!</f>
        <v>#REF!</v>
      </c>
      <c r="D11" s="41" t="e">
        <f>'Livestock Budget (Main)'!#REF!</f>
        <v>#REF!</v>
      </c>
    </row>
    <row r="12" spans="1:12" ht="15.75">
      <c r="A12" s="40" t="s">
        <v>42</v>
      </c>
      <c r="B12" s="41" t="e">
        <f>'Livestock Budget (Main)'!#REF!</f>
        <v>#REF!</v>
      </c>
      <c r="C12" s="41" t="e">
        <f>'Livestock Budget (Main)'!#REF!</f>
        <v>#REF!</v>
      </c>
      <c r="D12" s="41" t="e">
        <f>'Livestock Budget (Main)'!#REF!</f>
        <v>#REF!</v>
      </c>
    </row>
    <row r="13" spans="1:12" ht="15.75">
      <c r="A13" s="40" t="s">
        <v>260</v>
      </c>
      <c r="B13" s="41" t="e">
        <f>'Livestock Budget (Main)'!#REF!</f>
        <v>#REF!</v>
      </c>
      <c r="C13" s="41" t="e">
        <f>'Livestock Budget (Main)'!#REF!</f>
        <v>#REF!</v>
      </c>
      <c r="D13" s="41" t="e">
        <f>'Livestock Budget (Main)'!#REF!</f>
        <v>#REF!</v>
      </c>
    </row>
    <row r="14" spans="1:12" ht="15.75">
      <c r="A14" s="40" t="s">
        <v>48</v>
      </c>
      <c r="B14" s="41">
        <f>'Livestock Budget (Main)'!D32</f>
        <v>0</v>
      </c>
      <c r="C14" s="41">
        <f>'Livestock Budget (Main)'!I32</f>
        <v>0</v>
      </c>
      <c r="D14" s="41">
        <f>'Livestock Budget (Main)'!N32</f>
        <v>0</v>
      </c>
    </row>
    <row r="15" spans="1:12" ht="15.75">
      <c r="A15" s="40" t="s">
        <v>44</v>
      </c>
      <c r="B15" s="41" t="e">
        <f>SUM(B16:B17)</f>
        <v>#REF!</v>
      </c>
      <c r="C15" s="41" t="e">
        <f>SUM(C16:C17)</f>
        <v>#REF!</v>
      </c>
      <c r="D15" s="41" t="e">
        <f>SUM(D16:D17)</f>
        <v>#REF!</v>
      </c>
    </row>
    <row r="16" spans="1:12" ht="15.75" hidden="1">
      <c r="A16" s="44" t="s">
        <v>45</v>
      </c>
      <c r="B16" s="41">
        <f>'Livestock Budget (Main)'!D34</f>
        <v>0</v>
      </c>
      <c r="C16" s="41">
        <f>'Livestock Budget (Main)'!I34</f>
        <v>0</v>
      </c>
      <c r="D16" s="41">
        <f>'Livestock Budget (Main)'!N34</f>
        <v>0</v>
      </c>
    </row>
    <row r="17" spans="1:4" ht="15.75" hidden="1">
      <c r="A17" s="44" t="s">
        <v>46</v>
      </c>
      <c r="B17" s="41" t="e">
        <f>'Livestock Budget (Main)'!#REF!</f>
        <v>#REF!</v>
      </c>
      <c r="C17" s="41" t="e">
        <f>'Livestock Budget (Main)'!#REF!</f>
        <v>#REF!</v>
      </c>
      <c r="D17" s="41" t="e">
        <f>'Livestock Budget (Main)'!#REF!</f>
        <v>#REF!</v>
      </c>
    </row>
    <row r="18" spans="1:4" ht="15.75">
      <c r="A18" s="40" t="s">
        <v>47</v>
      </c>
      <c r="B18" s="41">
        <f>SUM(B19:B20)</f>
        <v>0</v>
      </c>
      <c r="C18" s="41">
        <f>SUM(C19:C20)</f>
        <v>0</v>
      </c>
      <c r="D18" s="41">
        <f>SUM(D19:D20)</f>
        <v>0</v>
      </c>
    </row>
    <row r="19" spans="1:4" ht="15.75" hidden="1">
      <c r="A19" s="45" t="s">
        <v>261</v>
      </c>
      <c r="B19" s="41">
        <f>'Livestock Budget (Main)'!D36</f>
        <v>0</v>
      </c>
      <c r="C19" s="41">
        <f>'Livestock Budget (Main)'!I36</f>
        <v>0</v>
      </c>
      <c r="D19" s="41">
        <f>'Livestock Budget (Main)'!N36</f>
        <v>0</v>
      </c>
    </row>
    <row r="20" spans="1:4" ht="15.75" hidden="1">
      <c r="A20" s="45" t="s">
        <v>262</v>
      </c>
      <c r="B20" s="41">
        <f>'Livestock Budget (Main)'!D37</f>
        <v>0</v>
      </c>
      <c r="C20" s="41">
        <f>'Livestock Budget (Main)'!I37</f>
        <v>0</v>
      </c>
      <c r="D20" s="41">
        <f>'Livestock Budget (Main)'!N37</f>
        <v>0</v>
      </c>
    </row>
    <row r="21" spans="1:4" ht="15.75">
      <c r="A21" s="40" t="s">
        <v>39</v>
      </c>
      <c r="B21" s="41" t="e">
        <f>SUM(B22:B24)</f>
        <v>#REF!</v>
      </c>
      <c r="C21" s="41" t="e">
        <f>SUM(C22:C24)</f>
        <v>#REF!</v>
      </c>
      <c r="D21" s="41" t="e">
        <f>SUM(D22:D24)</f>
        <v>#REF!</v>
      </c>
    </row>
    <row r="22" spans="1:4" ht="15.75" hidden="1">
      <c r="A22" s="44" t="s">
        <v>40</v>
      </c>
      <c r="B22" s="41">
        <f>'Livestock Budget (Main)'!D39</f>
        <v>0</v>
      </c>
      <c r="C22" s="41">
        <f>'Livestock Budget (Main)'!I39</f>
        <v>0</v>
      </c>
      <c r="D22" s="41">
        <f>'Livestock Budget (Main)'!N39</f>
        <v>0</v>
      </c>
    </row>
    <row r="23" spans="1:4" ht="15.75" hidden="1">
      <c r="A23" s="44" t="s">
        <v>41</v>
      </c>
      <c r="B23" s="41">
        <f>'Livestock Budget (Main)'!D40</f>
        <v>0</v>
      </c>
      <c r="C23" s="41">
        <f>'Livestock Budget (Main)'!I40</f>
        <v>0</v>
      </c>
      <c r="D23" s="41">
        <f>'Livestock Budget (Main)'!N40</f>
        <v>0</v>
      </c>
    </row>
    <row r="24" spans="1:4" ht="15.75" hidden="1">
      <c r="A24" s="44" t="s">
        <v>168</v>
      </c>
      <c r="B24" s="41" t="e">
        <f>'Livestock Budget (Main)'!#REF!</f>
        <v>#REF!</v>
      </c>
      <c r="C24" s="41" t="e">
        <f>'Livestock Budget (Main)'!#REF!</f>
        <v>#REF!</v>
      </c>
      <c r="D24" s="41" t="e">
        <f>'Livestock Budget (Main)'!#REF!</f>
        <v>#REF!</v>
      </c>
    </row>
    <row r="25" spans="1:4" ht="15.75">
      <c r="A25" s="40" t="s">
        <v>43</v>
      </c>
      <c r="B25" s="41">
        <f>'Livestock Budget (Main)'!D42</f>
        <v>0</v>
      </c>
      <c r="C25" s="41">
        <f>'Livestock Budget (Main)'!I42</f>
        <v>0</v>
      </c>
      <c r="D25" s="41">
        <f>'Livestock Budget (Main)'!N42</f>
        <v>0</v>
      </c>
    </row>
    <row r="26" spans="1:4" ht="15.75">
      <c r="A26" s="40" t="s">
        <v>49</v>
      </c>
      <c r="B26" s="41" t="e">
        <f>'Livestock Budget (Main)'!#REF!</f>
        <v>#REF!</v>
      </c>
      <c r="C26" s="41" t="e">
        <f>'Livestock Budget (Main)'!#REF!</f>
        <v>#REF!</v>
      </c>
      <c r="D26" s="41" t="e">
        <f>'Livestock Budget (Main)'!#REF!</f>
        <v>#REF!</v>
      </c>
    </row>
    <row r="27" spans="1:4" ht="15.75">
      <c r="A27" s="40" t="s">
        <v>50</v>
      </c>
      <c r="B27" s="41">
        <f>'Livestock Budget (Main)'!D44</f>
        <v>0</v>
      </c>
      <c r="C27" s="41">
        <f>'Livestock Budget (Main)'!I44</f>
        <v>0</v>
      </c>
      <c r="D27" s="41">
        <f>'Livestock Budget (Main)'!N44</f>
        <v>0</v>
      </c>
    </row>
    <row r="28" spans="1:4" ht="15.75">
      <c r="A28" s="40" t="s">
        <v>51</v>
      </c>
      <c r="B28" s="41" t="e">
        <f>SUM(B29:B30)</f>
        <v>#REF!</v>
      </c>
      <c r="C28" s="41" t="e">
        <f>SUM(C29:C30)</f>
        <v>#REF!</v>
      </c>
      <c r="D28" s="41" t="e">
        <f>SUM(D29:D30)</f>
        <v>#REF!</v>
      </c>
    </row>
    <row r="29" spans="1:4" ht="15.75" hidden="1">
      <c r="A29" s="44" t="s">
        <v>54</v>
      </c>
      <c r="B29" s="41" t="e">
        <f>'Livestock Budget (Main)'!#REF!</f>
        <v>#REF!</v>
      </c>
      <c r="C29" s="41" t="e">
        <f>'Livestock Budget (Main)'!#REF!</f>
        <v>#REF!</v>
      </c>
      <c r="D29" s="41" t="e">
        <f>'Livestock Budget (Main)'!#REF!</f>
        <v>#REF!</v>
      </c>
    </row>
    <row r="30" spans="1:4" ht="15.75" hidden="1">
      <c r="A30" s="44" t="s">
        <v>55</v>
      </c>
      <c r="B30" s="41" t="e">
        <f>'Livestock Budget (Main)'!#REF!</f>
        <v>#REF!</v>
      </c>
      <c r="C30" s="41" t="e">
        <f>'Livestock Budget (Main)'!#REF!</f>
        <v>#REF!</v>
      </c>
      <c r="D30" s="41" t="e">
        <f>'Livestock Budget (Main)'!#REF!</f>
        <v>#REF!</v>
      </c>
    </row>
    <row r="31" spans="1:4" ht="15.75">
      <c r="A31" s="40" t="s">
        <v>379</v>
      </c>
      <c r="B31" s="41">
        <f>'Livestock Budget (Main)'!D45</f>
        <v>0</v>
      </c>
      <c r="C31" s="41">
        <f>'Livestock Budget (Main)'!I45</f>
        <v>0</v>
      </c>
      <c r="D31" s="41">
        <f>'Livestock Budget (Main)'!N45</f>
        <v>0</v>
      </c>
    </row>
    <row r="32" spans="1:4" ht="15.75" hidden="1">
      <c r="A32" s="2" t="s">
        <v>378</v>
      </c>
      <c r="B32" s="41">
        <f>'Livestock Budget (Main)'!D46</f>
        <v>0</v>
      </c>
      <c r="C32" s="41">
        <f>'Livestock Budget (Main)'!I46</f>
        <v>0</v>
      </c>
      <c r="D32" s="41">
        <f>'Livestock Budget (Main)'!N46</f>
        <v>0</v>
      </c>
    </row>
    <row r="33" spans="1:4" ht="15.75" hidden="1">
      <c r="A33" s="40" t="s">
        <v>414</v>
      </c>
      <c r="B33" s="41">
        <f>'Livestock Budget (Main)'!D47</f>
        <v>0</v>
      </c>
      <c r="C33" s="41">
        <f>'Livestock Budget (Main)'!I47</f>
        <v>0</v>
      </c>
      <c r="D33" s="41">
        <f>'Livestock Budget (Main)'!N47</f>
        <v>0</v>
      </c>
    </row>
    <row r="34" spans="1:4" ht="15.75">
      <c r="A34" s="2" t="s">
        <v>263</v>
      </c>
      <c r="B34" s="41">
        <f>'Livestock Budget (Main)'!D52</f>
        <v>0</v>
      </c>
      <c r="C34" s="41">
        <f>'Livestock Budget (Main)'!I52</f>
        <v>0</v>
      </c>
      <c r="D34" s="41">
        <f>'Livestock Budget (Main)'!N52</f>
        <v>0</v>
      </c>
    </row>
    <row r="35" spans="1:4" ht="15.75" hidden="1">
      <c r="A35" s="2" t="s">
        <v>393</v>
      </c>
      <c r="B35" s="41">
        <f>'Livestock Budget (Main)'!D54</f>
        <v>0</v>
      </c>
      <c r="C35" s="41">
        <f>'Livestock Budget (Main)'!I54</f>
        <v>0</v>
      </c>
      <c r="D35" s="41">
        <f>'Livestock Budget (Main)'!N54</f>
        <v>0</v>
      </c>
    </row>
    <row r="36" spans="1:4" ht="15.75">
      <c r="A36" s="2" t="s">
        <v>169</v>
      </c>
      <c r="B36" s="41" t="e">
        <f>'Livestock Budget (Main)'!#REF!</f>
        <v>#REF!</v>
      </c>
      <c r="C36" s="41" t="e">
        <f>'Livestock Budget (Main)'!#REF!</f>
        <v>#REF!</v>
      </c>
      <c r="D36" s="41" t="e">
        <f>'Livestock Budget (Main)'!#REF!</f>
        <v>#REF!</v>
      </c>
    </row>
    <row r="37" spans="1:4" ht="15.75">
      <c r="A37" s="2" t="s">
        <v>415</v>
      </c>
      <c r="B37" s="41">
        <f>'Livestock Budget (Main)'!D55</f>
        <v>0</v>
      </c>
      <c r="C37" s="41">
        <f>'Livestock Budget (Main)'!I55</f>
        <v>0</v>
      </c>
      <c r="D37" s="41">
        <f>'Livestock Budget (Main)'!N55</f>
        <v>0</v>
      </c>
    </row>
    <row r="38" spans="1:4" ht="15.75" hidden="1">
      <c r="A38" s="2" t="s">
        <v>416</v>
      </c>
      <c r="B38" s="41">
        <f>'Livestock Budget (Main)'!D57</f>
        <v>0</v>
      </c>
      <c r="C38" s="41">
        <f>'Livestock Budget (Main)'!I57</f>
        <v>0</v>
      </c>
      <c r="D38" s="41">
        <f>'Livestock Budget (Main)'!N57</f>
        <v>0</v>
      </c>
    </row>
    <row r="39" spans="1:4" ht="15.75">
      <c r="A39" s="2" t="s">
        <v>417</v>
      </c>
      <c r="B39" s="41">
        <f>B38+B33</f>
        <v>0</v>
      </c>
      <c r="C39" s="41">
        <f t="shared" ref="C39:D39" si="1">C38+C33</f>
        <v>0</v>
      </c>
      <c r="D39" s="41">
        <f t="shared" si="1"/>
        <v>0</v>
      </c>
    </row>
    <row r="40" spans="1:4" ht="15.75">
      <c r="A40" s="2" t="s">
        <v>295</v>
      </c>
      <c r="B40" s="41">
        <f>'Livestock Budget (Main)'!D64</f>
        <v>0</v>
      </c>
      <c r="C40" s="41">
        <f>'Livestock Budget (Main)'!I64</f>
        <v>0</v>
      </c>
      <c r="D40" s="41">
        <f>'Livestock Budget (Main)'!N64</f>
        <v>0</v>
      </c>
    </row>
    <row r="41" spans="1:4" ht="15.75">
      <c r="A41" s="2" t="s">
        <v>418</v>
      </c>
      <c r="B41" s="41">
        <f>'Livestock Budget (Main)'!D65</f>
        <v>0</v>
      </c>
      <c r="C41" s="41">
        <f>'Livestock Budget (Main)'!I65</f>
        <v>0</v>
      </c>
      <c r="D41" s="41">
        <f>'Livestock Budget (Main)'!N65</f>
        <v>0</v>
      </c>
    </row>
    <row r="42" spans="1:4" ht="15.75" hidden="1">
      <c r="A42" s="2" t="s">
        <v>380</v>
      </c>
      <c r="B42" s="41">
        <f>'Livestock Budget (Main)'!D56</f>
        <v>0</v>
      </c>
      <c r="C42" s="41">
        <f>'Livestock Budget (Main)'!I56</f>
        <v>0</v>
      </c>
      <c r="D42" s="41">
        <f>'Livestock Budget (Main)'!N56</f>
        <v>0</v>
      </c>
    </row>
    <row r="43" spans="1:4" ht="15.75">
      <c r="A43" s="2" t="s">
        <v>419</v>
      </c>
      <c r="B43" s="41">
        <f>B42+B32</f>
        <v>0</v>
      </c>
      <c r="C43" s="41">
        <f t="shared" ref="C43:D43" si="2">C42+C32</f>
        <v>0</v>
      </c>
      <c r="D43" s="41">
        <f t="shared" si="2"/>
        <v>0</v>
      </c>
    </row>
    <row r="44" spans="1:4" ht="15.75">
      <c r="A44" s="2" t="s">
        <v>296</v>
      </c>
      <c r="B44" s="41">
        <f>'Livestock Budget (Main)'!D66</f>
        <v>0</v>
      </c>
      <c r="C44" s="41">
        <f>'Livestock Budget (Main)'!I66</f>
        <v>0</v>
      </c>
      <c r="D44" s="41">
        <f>'Livestock Budget (Main)'!N66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AA56-6BD1-4D0E-8018-B03ADC3558E7}">
  <dimension ref="A1:X60"/>
  <sheetViews>
    <sheetView zoomScaleNormal="100" workbookViewId="0">
      <selection activeCell="R62" sqref="R62"/>
    </sheetView>
  </sheetViews>
  <sheetFormatPr defaultRowHeight="15"/>
  <sheetData>
    <row r="1" spans="1:24" s="7" customFormat="1" ht="18.75">
      <c r="A1" s="470" t="s">
        <v>410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12"/>
      <c r="W1" s="12"/>
      <c r="X1" s="6"/>
    </row>
    <row r="2" spans="1:24" s="7" customFormat="1" ht="18.75">
      <c r="A2" s="33"/>
      <c r="Q2" s="6"/>
      <c r="R2" s="6"/>
      <c r="S2" s="12"/>
      <c r="T2" s="12"/>
      <c r="U2" s="34"/>
      <c r="V2" s="12"/>
      <c r="W2" s="12"/>
      <c r="X2" s="6"/>
    </row>
    <row r="3" spans="1:24" s="7" customFormat="1" ht="18.75">
      <c r="A3" s="33"/>
      <c r="Q3" s="6"/>
      <c r="R3" s="6"/>
      <c r="S3" s="12"/>
      <c r="T3" s="12"/>
      <c r="U3" s="34"/>
      <c r="V3" s="12"/>
      <c r="W3" s="12"/>
      <c r="X3" s="6"/>
    </row>
    <row r="4" spans="1:24" s="7" customFormat="1" ht="18.75">
      <c r="A4" s="33"/>
      <c r="Q4" s="6"/>
      <c r="R4" s="6"/>
      <c r="S4" s="12"/>
      <c r="T4" s="12"/>
      <c r="U4" s="34"/>
      <c r="V4" s="12"/>
      <c r="W4" s="12"/>
      <c r="X4" s="6"/>
    </row>
    <row r="5" spans="1:24" s="7" customFormat="1" ht="18.75">
      <c r="A5" s="33"/>
      <c r="Q5" s="6"/>
      <c r="R5" s="6"/>
      <c r="S5" s="12"/>
      <c r="T5" s="12"/>
      <c r="U5" s="34"/>
      <c r="V5" s="12"/>
      <c r="W5" s="12"/>
      <c r="X5" s="6"/>
    </row>
    <row r="6" spans="1:24" s="7" customFormat="1" ht="18.75">
      <c r="A6" s="33"/>
      <c r="Q6" s="6"/>
      <c r="R6" s="6"/>
      <c r="S6" s="12"/>
      <c r="T6" s="12"/>
      <c r="U6" s="34"/>
      <c r="V6" s="12"/>
      <c r="W6" s="12"/>
      <c r="X6" s="6"/>
    </row>
    <row r="7" spans="1:24" s="7" customFormat="1" ht="18.75">
      <c r="A7" s="33"/>
      <c r="Q7" s="6"/>
      <c r="R7" s="6"/>
      <c r="S7" s="12"/>
      <c r="T7" s="12"/>
      <c r="U7" s="34"/>
      <c r="V7" s="12"/>
      <c r="W7" s="12"/>
      <c r="X7" s="6"/>
    </row>
    <row r="8" spans="1:24" s="7" customFormat="1" ht="18.75">
      <c r="A8" s="35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Q8" s="6"/>
      <c r="R8" s="6"/>
      <c r="S8" s="12"/>
      <c r="T8" s="12"/>
      <c r="U8" s="36"/>
      <c r="V8" s="12"/>
      <c r="W8" s="12"/>
      <c r="X8" s="6"/>
    </row>
    <row r="9" spans="1:24" s="7" customFormat="1" ht="18.75">
      <c r="A9" s="33"/>
      <c r="Q9" s="6"/>
      <c r="R9" s="6"/>
      <c r="S9" s="12"/>
      <c r="T9" s="12"/>
      <c r="U9" s="34"/>
      <c r="V9" s="12"/>
      <c r="W9" s="12"/>
      <c r="X9" s="6"/>
    </row>
    <row r="10" spans="1:24" s="7" customFormat="1" ht="18.75">
      <c r="A10" s="33"/>
      <c r="Q10" s="6"/>
      <c r="R10" s="6"/>
      <c r="S10" s="12"/>
      <c r="T10" s="12"/>
      <c r="U10" s="34"/>
      <c r="V10" s="12"/>
      <c r="W10" s="12"/>
      <c r="X10" s="6"/>
    </row>
    <row r="11" spans="1:24" s="7" customFormat="1" ht="18.75">
      <c r="A11" s="33"/>
      <c r="Q11" s="6"/>
      <c r="R11" s="6"/>
      <c r="S11" s="12"/>
      <c r="T11" s="12"/>
      <c r="U11" s="34"/>
      <c r="V11" s="12"/>
      <c r="W11" s="12"/>
      <c r="X11" s="6"/>
    </row>
    <row r="12" spans="1:24" s="7" customFormat="1" ht="18.75">
      <c r="A12" s="33"/>
      <c r="Q12" s="6"/>
      <c r="R12" s="6"/>
      <c r="S12" s="12"/>
      <c r="T12" s="12"/>
      <c r="U12" s="34"/>
      <c r="V12" s="12"/>
      <c r="W12" s="12"/>
      <c r="X12" s="6"/>
    </row>
    <row r="13" spans="1:24" s="7" customFormat="1" ht="18.75">
      <c r="A13" s="33"/>
      <c r="Q13" s="6"/>
      <c r="R13" s="6"/>
      <c r="S13" s="12"/>
      <c r="T13" s="12"/>
      <c r="U13" s="34"/>
      <c r="V13" s="12"/>
      <c r="W13" s="12"/>
      <c r="X13" s="6"/>
    </row>
    <row r="14" spans="1:24" s="7" customFormat="1" ht="18.75">
      <c r="A14" s="33"/>
      <c r="Q14" s="6"/>
      <c r="R14" s="6"/>
      <c r="S14" s="12"/>
      <c r="T14" s="12"/>
      <c r="U14" s="34"/>
      <c r="V14" s="12"/>
      <c r="W14" s="12"/>
      <c r="X14" s="6"/>
    </row>
    <row r="15" spans="1:24" s="7" customFormat="1" ht="18.75">
      <c r="A15" s="33"/>
      <c r="Q15" s="6"/>
      <c r="R15" s="6"/>
      <c r="S15" s="12"/>
      <c r="T15" s="12"/>
      <c r="U15" s="34"/>
      <c r="V15" s="12"/>
      <c r="W15" s="12"/>
      <c r="X15" s="6"/>
    </row>
    <row r="16" spans="1:24" s="7" customFormat="1" ht="18.75">
      <c r="A16" s="33"/>
      <c r="Q16" s="6"/>
      <c r="R16" s="6"/>
      <c r="S16" s="12"/>
      <c r="T16" s="12"/>
      <c r="U16" s="34"/>
      <c r="V16" s="12"/>
      <c r="W16" s="12"/>
      <c r="X16" s="6"/>
    </row>
    <row r="17" spans="1:24" s="7" customFormat="1" ht="18.75">
      <c r="A17" s="33"/>
      <c r="Q17" s="6"/>
      <c r="R17" s="6"/>
      <c r="S17" s="12"/>
      <c r="T17" s="12"/>
      <c r="U17" s="34"/>
      <c r="V17" s="12"/>
      <c r="W17" s="12"/>
      <c r="X17" s="6"/>
    </row>
    <row r="18" spans="1:24" s="7" customFormat="1" ht="18.75">
      <c r="A18" s="33"/>
      <c r="Q18" s="6"/>
      <c r="R18" s="6"/>
      <c r="S18" s="12"/>
      <c r="T18" s="12"/>
      <c r="U18" s="34"/>
      <c r="V18" s="12"/>
      <c r="W18" s="12"/>
      <c r="X18" s="6"/>
    </row>
    <row r="19" spans="1:24" s="7" customFormat="1" ht="18.75">
      <c r="A19" s="33"/>
      <c r="Q19" s="6"/>
      <c r="R19" s="6"/>
      <c r="S19" s="12"/>
      <c r="T19" s="12"/>
      <c r="U19" s="34"/>
      <c r="V19" s="12"/>
      <c r="W19" s="12"/>
      <c r="X19" s="6"/>
    </row>
    <row r="20" spans="1:24" s="7" customFormat="1" ht="18.75">
      <c r="A20" s="33"/>
      <c r="Q20" s="6"/>
      <c r="R20" s="6"/>
      <c r="S20" s="12"/>
      <c r="T20" s="12"/>
      <c r="U20" s="34"/>
      <c r="V20" s="12"/>
      <c r="W20" s="12"/>
      <c r="X20" s="6"/>
    </row>
    <row r="21" spans="1:24" s="7" customFormat="1" ht="18.75">
      <c r="A21" s="33"/>
      <c r="Q21" s="6"/>
      <c r="R21" s="6"/>
      <c r="S21" s="12"/>
      <c r="T21" s="12"/>
      <c r="U21" s="34"/>
      <c r="V21" s="12"/>
      <c r="W21" s="12"/>
      <c r="X21" s="6"/>
    </row>
    <row r="22" spans="1:24" s="7" customFormat="1" ht="18.75">
      <c r="A22" s="33"/>
      <c r="Q22" s="6"/>
      <c r="R22" s="6"/>
      <c r="S22" s="12"/>
      <c r="T22" s="12"/>
      <c r="U22" s="34"/>
      <c r="V22" s="12"/>
      <c r="W22" s="12"/>
      <c r="X22" s="6"/>
    </row>
    <row r="23" spans="1:24" s="7" customFormat="1" ht="18.75">
      <c r="A23" s="33"/>
      <c r="Q23" s="6"/>
      <c r="R23" s="6"/>
      <c r="S23" s="12"/>
      <c r="T23" s="12"/>
      <c r="U23" s="34"/>
      <c r="V23" s="12"/>
      <c r="W23" s="12"/>
      <c r="X23" s="6"/>
    </row>
    <row r="24" spans="1:24" s="7" customFormat="1" ht="18.75">
      <c r="A24" s="33"/>
      <c r="Q24" s="6"/>
      <c r="R24" s="6"/>
      <c r="S24" s="12"/>
      <c r="T24" s="12"/>
      <c r="U24" s="34"/>
      <c r="V24" s="12"/>
      <c r="W24" s="12"/>
      <c r="X24" s="6"/>
    </row>
    <row r="25" spans="1:24" s="7" customFormat="1" ht="18.75">
      <c r="A25" s="33"/>
      <c r="Q25" s="6"/>
      <c r="R25" s="6"/>
      <c r="S25" s="12"/>
      <c r="T25" s="12"/>
      <c r="U25" s="34"/>
      <c r="V25" s="12"/>
      <c r="W25" s="12"/>
      <c r="X25" s="6"/>
    </row>
    <row r="26" spans="1:24" s="7" customFormat="1" ht="18.75">
      <c r="A26" s="33"/>
      <c r="Q26" s="6"/>
      <c r="R26" s="6"/>
      <c r="S26" s="12"/>
      <c r="T26" s="12"/>
      <c r="U26" s="34"/>
      <c r="V26" s="12"/>
      <c r="W26" s="12"/>
      <c r="X26" s="6"/>
    </row>
    <row r="27" spans="1:24" s="7" customFormat="1" ht="18.75">
      <c r="A27" s="33"/>
      <c r="Q27" s="6"/>
      <c r="R27" s="6"/>
      <c r="S27" s="12"/>
      <c r="T27" s="12"/>
      <c r="U27" s="34"/>
      <c r="V27" s="12"/>
      <c r="W27" s="12"/>
      <c r="X27" s="6"/>
    </row>
    <row r="28" spans="1:24" s="7" customFormat="1" ht="18.75">
      <c r="A28" s="33"/>
      <c r="Q28" s="6"/>
      <c r="R28" s="6"/>
      <c r="S28" s="12"/>
      <c r="T28" s="12"/>
      <c r="U28" s="34"/>
      <c r="V28" s="12"/>
      <c r="W28" s="12"/>
      <c r="X28" s="6"/>
    </row>
    <row r="29" spans="1:24" s="7" customFormat="1" ht="18.75">
      <c r="A29" s="33"/>
      <c r="Q29" s="6"/>
      <c r="R29" s="6"/>
      <c r="S29" s="12"/>
      <c r="T29" s="12"/>
      <c r="U29" s="34"/>
      <c r="V29" s="12"/>
      <c r="W29" s="12"/>
      <c r="X29" s="6"/>
    </row>
    <row r="30" spans="1:24" s="7" customFormat="1" ht="18.75">
      <c r="A30" s="33"/>
      <c r="Q30" s="6"/>
      <c r="R30" s="6"/>
      <c r="S30" s="12"/>
      <c r="T30" s="12"/>
      <c r="U30" s="34"/>
      <c r="V30" s="12"/>
      <c r="W30" s="12"/>
      <c r="X30" s="6"/>
    </row>
    <row r="31" spans="1:24" s="7" customFormat="1" ht="18.75">
      <c r="A31" s="33"/>
      <c r="Q31" s="6"/>
      <c r="R31" s="6"/>
      <c r="S31" s="12"/>
      <c r="T31" s="12"/>
      <c r="U31" s="34"/>
      <c r="V31" s="12"/>
      <c r="W31" s="12"/>
      <c r="X31" s="6"/>
    </row>
    <row r="32" spans="1:24" s="7" customFormat="1" ht="18.75">
      <c r="A32" s="33"/>
      <c r="Q32" s="6"/>
      <c r="R32" s="6"/>
      <c r="S32" s="12"/>
      <c r="T32" s="12"/>
      <c r="U32" s="34"/>
      <c r="V32" s="12"/>
      <c r="W32" s="12"/>
      <c r="X32" s="6"/>
    </row>
    <row r="33" spans="1:24" s="7" customFormat="1" ht="18.75">
      <c r="A33" s="33"/>
      <c r="Q33" s="6"/>
      <c r="R33" s="6"/>
      <c r="S33" s="12"/>
      <c r="T33" s="12"/>
      <c r="U33" s="34"/>
      <c r="V33" s="12"/>
      <c r="W33" s="12"/>
      <c r="X33" s="6"/>
    </row>
    <row r="34" spans="1:24" s="7" customFormat="1" ht="18.75">
      <c r="A34" s="33"/>
      <c r="Q34" s="6"/>
      <c r="R34" s="6"/>
      <c r="S34" s="12"/>
      <c r="T34" s="12"/>
      <c r="U34" s="34"/>
      <c r="V34" s="12"/>
      <c r="W34" s="12"/>
      <c r="X34" s="6"/>
    </row>
    <row r="35" spans="1:24" s="7" customFormat="1" ht="18.75">
      <c r="A35" s="33"/>
      <c r="Q35" s="6"/>
      <c r="R35" s="6"/>
      <c r="S35" s="12"/>
      <c r="T35" s="12"/>
      <c r="U35" s="34"/>
      <c r="V35" s="12"/>
      <c r="W35" s="12"/>
      <c r="X35" s="6"/>
    </row>
    <row r="36" spans="1:24" s="7" customFormat="1" ht="18.75">
      <c r="A36" s="33"/>
      <c r="Q36" s="6"/>
      <c r="R36" s="6"/>
      <c r="S36" s="12"/>
      <c r="T36" s="12"/>
      <c r="U36" s="34"/>
      <c r="V36" s="12"/>
      <c r="W36" s="12"/>
      <c r="X36" s="6"/>
    </row>
    <row r="37" spans="1:24" s="7" customFormat="1" ht="18.75">
      <c r="A37" s="33"/>
      <c r="Q37" s="6"/>
      <c r="R37" s="6"/>
      <c r="S37" s="12"/>
      <c r="T37" s="12"/>
      <c r="U37" s="34"/>
      <c r="V37" s="12"/>
      <c r="W37" s="12"/>
      <c r="X37" s="6"/>
    </row>
    <row r="38" spans="1:24" s="7" customFormat="1" ht="18.75">
      <c r="A38" s="33"/>
      <c r="Q38" s="6"/>
      <c r="R38" s="6"/>
      <c r="S38" s="12"/>
      <c r="T38" s="12"/>
      <c r="U38" s="34"/>
      <c r="V38" s="12"/>
      <c r="W38" s="12"/>
      <c r="X38" s="6"/>
    </row>
    <row r="39" spans="1:24" s="7" customFormat="1" ht="18.75">
      <c r="A39" s="33"/>
      <c r="Q39" s="6"/>
      <c r="R39" s="6"/>
      <c r="S39" s="12"/>
      <c r="T39" s="12"/>
      <c r="U39" s="34"/>
      <c r="V39" s="12"/>
      <c r="W39" s="12"/>
      <c r="X39" s="6"/>
    </row>
    <row r="40" spans="1:24" s="7" customFormat="1" ht="18.75">
      <c r="A40" s="33"/>
      <c r="Q40" s="6"/>
      <c r="R40" s="6"/>
      <c r="S40" s="12"/>
      <c r="T40" s="12"/>
      <c r="U40" s="34"/>
      <c r="V40" s="12"/>
      <c r="W40" s="12"/>
      <c r="X40" s="6"/>
    </row>
    <row r="41" spans="1:24" s="7" customFormat="1" ht="18.75">
      <c r="A41" s="33"/>
      <c r="Q41" s="6"/>
      <c r="R41" s="6"/>
      <c r="S41" s="12"/>
      <c r="T41" s="12"/>
      <c r="U41" s="34"/>
      <c r="V41" s="12"/>
      <c r="W41" s="12"/>
      <c r="X41" s="6"/>
    </row>
    <row r="42" spans="1:24" s="7" customFormat="1" ht="18.75">
      <c r="A42" s="33"/>
      <c r="Q42" s="6"/>
      <c r="R42" s="6"/>
      <c r="S42" s="12"/>
      <c r="T42" s="12"/>
      <c r="U42" s="34"/>
      <c r="V42" s="12"/>
      <c r="W42" s="12"/>
      <c r="X42" s="6"/>
    </row>
    <row r="43" spans="1:24" s="7" customFormat="1" ht="18.75">
      <c r="A43" s="33"/>
      <c r="Q43" s="6"/>
      <c r="R43" s="6"/>
      <c r="S43" s="12"/>
      <c r="T43" s="12"/>
      <c r="U43" s="34"/>
      <c r="V43" s="12"/>
      <c r="W43" s="12"/>
      <c r="X43" s="6"/>
    </row>
    <row r="44" spans="1:24" s="7" customFormat="1" ht="18.75">
      <c r="A44" s="33"/>
      <c r="Q44" s="6"/>
      <c r="R44" s="6"/>
      <c r="S44" s="12"/>
      <c r="T44" s="12"/>
      <c r="U44" s="34"/>
      <c r="V44" s="12"/>
      <c r="W44" s="12"/>
      <c r="X44" s="6"/>
    </row>
    <row r="45" spans="1:24" s="7" customFormat="1" ht="18.75">
      <c r="A45" s="33"/>
      <c r="Q45" s="6"/>
      <c r="R45" s="6"/>
      <c r="S45" s="12"/>
      <c r="T45" s="12"/>
      <c r="U45" s="34"/>
      <c r="V45" s="12"/>
      <c r="W45" s="12"/>
      <c r="X45" s="6"/>
    </row>
    <row r="46" spans="1:24" s="7" customFormat="1" ht="18.75">
      <c r="A46" s="33"/>
      <c r="Q46" s="6"/>
      <c r="R46" s="6"/>
      <c r="S46" s="12"/>
      <c r="T46" s="12"/>
      <c r="U46" s="34"/>
      <c r="V46" s="12"/>
      <c r="W46" s="12"/>
      <c r="X46" s="6"/>
    </row>
    <row r="47" spans="1:24" s="7" customFormat="1" ht="18.75">
      <c r="A47" s="33"/>
      <c r="Q47" s="6"/>
      <c r="R47" s="6"/>
      <c r="S47" s="12"/>
      <c r="T47" s="12"/>
      <c r="U47" s="34"/>
      <c r="V47" s="12"/>
      <c r="W47" s="12"/>
      <c r="X47" s="6"/>
    </row>
    <row r="48" spans="1:24" s="7" customFormat="1" ht="18.75">
      <c r="A48" s="33"/>
      <c r="Q48" s="6"/>
      <c r="R48" s="6"/>
      <c r="S48" s="12"/>
      <c r="T48" s="12"/>
      <c r="U48" s="34"/>
      <c r="V48" s="12"/>
      <c r="W48" s="12"/>
      <c r="X48" s="6"/>
    </row>
    <row r="49" spans="1:24" s="7" customFormat="1" ht="18.75">
      <c r="A49" s="33"/>
      <c r="Q49" s="6"/>
      <c r="R49" s="6"/>
      <c r="S49" s="12"/>
      <c r="T49" s="12"/>
      <c r="U49" s="34"/>
      <c r="V49" s="12"/>
      <c r="W49" s="12"/>
      <c r="X49" s="6"/>
    </row>
    <row r="50" spans="1:24" s="7" customFormat="1" ht="18.75">
      <c r="A50" s="33"/>
      <c r="Q50" s="6"/>
      <c r="R50" s="6"/>
      <c r="S50" s="12"/>
      <c r="T50" s="12"/>
      <c r="U50" s="34"/>
      <c r="V50" s="12"/>
      <c r="W50" s="12"/>
      <c r="X50" s="6"/>
    </row>
    <row r="51" spans="1:24" s="7" customFormat="1" ht="18.75">
      <c r="A51" s="33"/>
      <c r="Q51" s="6"/>
      <c r="R51" s="6"/>
      <c r="S51" s="12"/>
      <c r="T51" s="12"/>
      <c r="U51" s="34"/>
      <c r="V51" s="12"/>
      <c r="W51" s="12"/>
      <c r="X51" s="6"/>
    </row>
    <row r="52" spans="1:24" s="7" customFormat="1" ht="18.75">
      <c r="A52" s="33"/>
      <c r="Q52" s="6"/>
      <c r="R52" s="6"/>
      <c r="S52" s="12"/>
      <c r="T52" s="12"/>
      <c r="U52" s="34"/>
      <c r="V52" s="12"/>
      <c r="W52" s="12"/>
      <c r="X52" s="6"/>
    </row>
    <row r="53" spans="1:24" s="7" customFormat="1" ht="18.75">
      <c r="A53" s="33"/>
      <c r="Q53" s="6"/>
      <c r="R53" s="6"/>
      <c r="S53" s="12"/>
      <c r="T53" s="12"/>
      <c r="U53" s="34"/>
      <c r="V53" s="12"/>
      <c r="W53" s="12"/>
      <c r="X53" s="6"/>
    </row>
    <row r="54" spans="1:24" s="7" customFormat="1" ht="18.75">
      <c r="A54" s="33"/>
      <c r="Q54" s="6"/>
      <c r="R54" s="6"/>
      <c r="S54" s="12"/>
      <c r="T54" s="12"/>
      <c r="U54" s="34"/>
      <c r="V54" s="12"/>
      <c r="W54" s="12"/>
      <c r="X54" s="6"/>
    </row>
    <row r="55" spans="1:24" s="7" customFormat="1" ht="18.75">
      <c r="A55" s="33"/>
      <c r="Q55" s="6"/>
      <c r="R55" s="6"/>
      <c r="S55" s="12"/>
      <c r="T55" s="12"/>
      <c r="U55" s="34"/>
      <c r="V55" s="12"/>
      <c r="W55" s="12"/>
      <c r="X55" s="6"/>
    </row>
    <row r="56" spans="1:24" s="7" customFormat="1" ht="18.75">
      <c r="A56" s="33"/>
      <c r="Q56" s="6"/>
      <c r="R56" s="6"/>
      <c r="S56" s="12"/>
      <c r="T56" s="12"/>
      <c r="U56" s="34"/>
      <c r="V56" s="12"/>
      <c r="W56" s="12"/>
      <c r="X56" s="6"/>
    </row>
    <row r="57" spans="1:24" s="7" customFormat="1" ht="18.75">
      <c r="A57" s="33"/>
      <c r="Q57" s="6"/>
      <c r="R57" s="6"/>
      <c r="S57" s="12"/>
      <c r="T57" s="12"/>
      <c r="U57" s="34"/>
      <c r="V57" s="12"/>
      <c r="W57" s="12"/>
      <c r="X57" s="6"/>
    </row>
    <row r="58" spans="1:24" s="7" customFormat="1" ht="18.75">
      <c r="A58" s="33"/>
      <c r="Q58" s="6"/>
      <c r="R58" s="6"/>
      <c r="S58" s="12"/>
      <c r="T58" s="12"/>
      <c r="U58" s="34"/>
      <c r="V58" s="12"/>
      <c r="W58" s="12"/>
      <c r="X58" s="6"/>
    </row>
    <row r="59" spans="1:24" s="7" customFormat="1" ht="18.75">
      <c r="A59" s="33"/>
      <c r="Q59" s="6"/>
      <c r="R59" s="6"/>
      <c r="S59" s="12"/>
      <c r="T59" s="12"/>
      <c r="U59" s="34"/>
      <c r="V59" s="12"/>
      <c r="W59" s="12"/>
      <c r="X59" s="6"/>
    </row>
    <row r="60" spans="1:24" s="7" customFormat="1" ht="19.5" thickBot="1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9"/>
      <c r="V60" s="12"/>
      <c r="W60" s="12"/>
      <c r="X60" s="6"/>
    </row>
  </sheetData>
  <mergeCells count="1">
    <mergeCell ref="A1:U1"/>
  </mergeCells>
  <pageMargins left="0.7" right="0.7" top="0.75" bottom="0.75" header="0.3" footer="0.3"/>
  <pageSetup scale="4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2C5C-D7AF-4B1D-A8AD-1B165356E4B7}">
  <dimension ref="A1:G57"/>
  <sheetViews>
    <sheetView workbookViewId="0">
      <selection activeCell="C19" sqref="C19"/>
    </sheetView>
  </sheetViews>
  <sheetFormatPr defaultColWidth="9.140625" defaultRowHeight="15"/>
  <cols>
    <col min="2" max="2" width="23.85546875" bestFit="1" customWidth="1"/>
    <col min="3" max="3" width="12.5703125" bestFit="1" customWidth="1"/>
    <col min="4" max="4" width="9.85546875" bestFit="1" customWidth="1"/>
    <col min="5" max="5" width="16.85546875" bestFit="1" customWidth="1"/>
    <col min="6" max="6" width="31.28515625" bestFit="1" customWidth="1"/>
    <col min="7" max="7" width="14.42578125" bestFit="1" customWidth="1"/>
  </cols>
  <sheetData>
    <row r="1" spans="1:7" ht="18.75">
      <c r="A1" s="472" t="s">
        <v>420</v>
      </c>
      <c r="B1" s="472"/>
      <c r="C1" s="472"/>
      <c r="D1" s="472"/>
      <c r="E1" s="472"/>
      <c r="F1" s="472"/>
      <c r="G1" s="472"/>
    </row>
    <row r="2" spans="1:7" ht="15.75">
      <c r="B2" s="46"/>
      <c r="C2" s="47" t="s">
        <v>421</v>
      </c>
      <c r="D2" s="47" t="s">
        <v>52</v>
      </c>
      <c r="E2" s="47" t="s">
        <v>422</v>
      </c>
      <c r="F2" s="47" t="s">
        <v>423</v>
      </c>
      <c r="G2" s="254" t="s">
        <v>454</v>
      </c>
    </row>
    <row r="3" spans="1:7" ht="15.75">
      <c r="B3" s="48"/>
      <c r="C3" s="49"/>
      <c r="D3" s="50" t="s">
        <v>58</v>
      </c>
      <c r="E3" s="49"/>
      <c r="F3" s="51"/>
      <c r="G3" s="2"/>
    </row>
    <row r="4" spans="1:7" ht="15.75">
      <c r="B4" t="s">
        <v>56</v>
      </c>
      <c r="C4" s="256">
        <f>'Livestock Budget (Main)'!D11</f>
        <v>0</v>
      </c>
      <c r="D4" s="52">
        <v>224</v>
      </c>
      <c r="E4" s="257">
        <f>'Livestock Budget (Main)'!D19</f>
        <v>0</v>
      </c>
      <c r="F4" s="257">
        <f>'Livestock Budget (Main)'!D59</f>
        <v>0</v>
      </c>
      <c r="G4" s="255">
        <f>E4-F4</f>
        <v>0</v>
      </c>
    </row>
    <row r="5" spans="1:7" ht="15.75">
      <c r="B5" t="s">
        <v>444</v>
      </c>
      <c r="C5" s="256">
        <f>'Livestock Budget (Main)'!I11</f>
        <v>0</v>
      </c>
      <c r="D5" s="52">
        <v>244</v>
      </c>
      <c r="E5" s="257">
        <f>'Livestock Budget (Main)'!I19</f>
        <v>0</v>
      </c>
      <c r="F5" s="257">
        <f>'Livestock Budget (Main)'!I59</f>
        <v>0</v>
      </c>
      <c r="G5" s="255">
        <f t="shared" ref="G5:G6" si="0">E5-F5</f>
        <v>0</v>
      </c>
    </row>
    <row r="6" spans="1:7" ht="15.75">
      <c r="B6" t="s">
        <v>445</v>
      </c>
      <c r="C6" s="256">
        <f>'Livestock Budget (Main)'!N11</f>
        <v>0</v>
      </c>
      <c r="D6" s="52">
        <v>218</v>
      </c>
      <c r="E6" s="257">
        <f>'Livestock Budget (Main)'!N19</f>
        <v>0</v>
      </c>
      <c r="F6" s="257">
        <f>'Livestock Budget (Main)'!N59</f>
        <v>0</v>
      </c>
      <c r="G6" s="255">
        <f t="shared" si="0"/>
        <v>0</v>
      </c>
    </row>
    <row r="8" spans="1:7">
      <c r="C8" s="4"/>
      <c r="E8" s="53" t="s">
        <v>58</v>
      </c>
    </row>
    <row r="9" spans="1:7">
      <c r="B9" t="s">
        <v>424</v>
      </c>
      <c r="C9" s="54">
        <f>SUMPRODUCT(D4:D6,F4:F6)</f>
        <v>0</v>
      </c>
      <c r="D9" s="4" t="s">
        <v>425</v>
      </c>
      <c r="E9" s="55">
        <v>350000</v>
      </c>
      <c r="F9" s="56" t="s">
        <v>426</v>
      </c>
    </row>
    <row r="10" spans="1:7">
      <c r="B10" t="s">
        <v>436</v>
      </c>
      <c r="C10" s="57">
        <f>D4</f>
        <v>224</v>
      </c>
      <c r="D10" s="4" t="s">
        <v>427</v>
      </c>
      <c r="E10" s="52">
        <v>50</v>
      </c>
      <c r="F10" s="56" t="s">
        <v>448</v>
      </c>
    </row>
    <row r="11" spans="1:7">
      <c r="B11" t="s">
        <v>449</v>
      </c>
      <c r="C11" s="57">
        <f>D5</f>
        <v>244</v>
      </c>
      <c r="D11" s="4" t="s">
        <v>427</v>
      </c>
      <c r="E11" s="52">
        <v>50</v>
      </c>
      <c r="F11" s="56" t="s">
        <v>446</v>
      </c>
    </row>
    <row r="12" spans="1:7">
      <c r="B12" t="s">
        <v>450</v>
      </c>
      <c r="C12" s="57">
        <f>D6</f>
        <v>218</v>
      </c>
      <c r="D12" s="4" t="s">
        <v>427</v>
      </c>
      <c r="E12" s="52">
        <v>50</v>
      </c>
      <c r="F12" s="56" t="s">
        <v>447</v>
      </c>
    </row>
    <row r="13" spans="1:7" ht="15.75" thickBot="1">
      <c r="B13" s="58" t="s">
        <v>52</v>
      </c>
      <c r="C13" s="59">
        <f>SUM(D4:D6)</f>
        <v>686</v>
      </c>
      <c r="D13" s="60" t="s">
        <v>428</v>
      </c>
      <c r="E13" s="61">
        <v>686</v>
      </c>
      <c r="F13" s="62" t="s">
        <v>429</v>
      </c>
    </row>
    <row r="14" spans="1:7" ht="15.75" thickTop="1"/>
    <row r="15" spans="1:7">
      <c r="B15" t="s">
        <v>430</v>
      </c>
      <c r="C15" s="63">
        <f>SUMPRODUCT(D4:D6,G4:G6)</f>
        <v>0</v>
      </c>
      <c r="D15" s="64" t="s">
        <v>431</v>
      </c>
    </row>
    <row r="20" spans="2:2">
      <c r="B20" s="46" t="s">
        <v>432</v>
      </c>
    </row>
    <row r="21" spans="2:2">
      <c r="B21" t="s">
        <v>433</v>
      </c>
    </row>
    <row r="22" spans="2:2">
      <c r="B22" t="s">
        <v>455</v>
      </c>
    </row>
    <row r="23" spans="2:2">
      <c r="B23" t="s">
        <v>434</v>
      </c>
    </row>
    <row r="24" spans="2:2">
      <c r="B24" t="s">
        <v>435</v>
      </c>
    </row>
    <row r="25" spans="2:2">
      <c r="B25" t="s">
        <v>456</v>
      </c>
    </row>
    <row r="57" spans="2:2">
      <c r="B57" t="s">
        <v>451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V170"/>
  <sheetViews>
    <sheetView topLeftCell="A19" workbookViewId="0">
      <selection activeCell="I167" sqref="I167"/>
    </sheetView>
  </sheetViews>
  <sheetFormatPr defaultRowHeight="15"/>
  <cols>
    <col min="1" max="1" width="61.42578125" bestFit="1" customWidth="1"/>
    <col min="2" max="2" width="11.140625" bestFit="1" customWidth="1"/>
    <col min="4" max="4" width="11.140625" bestFit="1" customWidth="1"/>
    <col min="5" max="5" width="12.28515625" bestFit="1" customWidth="1"/>
    <col min="6" max="6" width="12.85546875" style="5" customWidth="1"/>
    <col min="7" max="7" width="2" bestFit="1" customWidth="1"/>
    <col min="8" max="8" width="11" bestFit="1" customWidth="1"/>
    <col min="9" max="9" width="61.42578125" bestFit="1" customWidth="1"/>
    <col min="10" max="10" width="8.7109375" bestFit="1" customWidth="1"/>
    <col min="12" max="12" width="11.140625" bestFit="1" customWidth="1"/>
    <col min="13" max="13" width="11" bestFit="1" customWidth="1"/>
    <col min="14" max="14" width="12.85546875" bestFit="1" customWidth="1"/>
    <col min="15" max="15" width="2" bestFit="1" customWidth="1"/>
    <col min="17" max="17" width="38.140625" customWidth="1"/>
    <col min="18" max="18" width="8.7109375" customWidth="1"/>
    <col min="20" max="20" width="11.140625" bestFit="1" customWidth="1"/>
    <col min="21" max="21" width="7" customWidth="1"/>
    <col min="22" max="22" width="12.85546875" bestFit="1" customWidth="1"/>
  </cols>
  <sheetData>
    <row r="1" spans="1:22">
      <c r="A1" s="4">
        <v>1</v>
      </c>
      <c r="B1" s="4">
        <v>2</v>
      </c>
      <c r="C1" s="4">
        <v>3</v>
      </c>
      <c r="D1" s="4">
        <v>4</v>
      </c>
      <c r="E1" s="4">
        <v>5</v>
      </c>
      <c r="F1" s="5" t="s">
        <v>165</v>
      </c>
      <c r="I1" s="4">
        <v>1</v>
      </c>
      <c r="J1" s="4">
        <v>2</v>
      </c>
      <c r="K1" s="4">
        <v>3</v>
      </c>
      <c r="L1" s="4">
        <v>4</v>
      </c>
      <c r="M1" s="4">
        <v>5</v>
      </c>
      <c r="N1" s="5" t="s">
        <v>165</v>
      </c>
      <c r="Q1" s="4">
        <v>1</v>
      </c>
      <c r="R1" s="4">
        <v>2</v>
      </c>
      <c r="S1" s="4">
        <v>3</v>
      </c>
      <c r="T1" s="4">
        <v>4</v>
      </c>
      <c r="U1" s="4">
        <v>5</v>
      </c>
      <c r="V1" s="5" t="s">
        <v>165</v>
      </c>
    </row>
    <row r="2" spans="1:22" ht="18.75">
      <c r="A2" s="473" t="s">
        <v>59</v>
      </c>
      <c r="B2" s="473"/>
      <c r="C2" s="473"/>
      <c r="D2" s="473"/>
      <c r="E2" s="473"/>
      <c r="F2" s="473"/>
      <c r="I2" s="473" t="s">
        <v>63</v>
      </c>
      <c r="J2" s="473"/>
      <c r="K2" s="473"/>
      <c r="L2" s="473"/>
      <c r="M2" s="473"/>
      <c r="N2" s="473"/>
      <c r="Q2" s="473" t="s">
        <v>250</v>
      </c>
      <c r="R2" s="473"/>
      <c r="S2" s="473"/>
      <c r="T2" s="473"/>
      <c r="U2" s="473"/>
      <c r="V2" s="473"/>
    </row>
    <row r="3" spans="1:22">
      <c r="A3" t="s">
        <v>6</v>
      </c>
      <c r="B3" t="s">
        <v>9</v>
      </c>
      <c r="C3" t="s">
        <v>8</v>
      </c>
      <c r="D3" t="s">
        <v>7</v>
      </c>
      <c r="E3" t="s">
        <v>127</v>
      </c>
      <c r="F3" s="5" t="s">
        <v>128</v>
      </c>
      <c r="I3" t="s">
        <v>6</v>
      </c>
      <c r="J3" t="s">
        <v>9</v>
      </c>
      <c r="K3" t="s">
        <v>8</v>
      </c>
      <c r="L3" t="s">
        <v>7</v>
      </c>
      <c r="M3" t="s">
        <v>127</v>
      </c>
      <c r="N3" s="5" t="s">
        <v>128</v>
      </c>
      <c r="Q3" t="s">
        <v>6</v>
      </c>
      <c r="R3" t="s">
        <v>9</v>
      </c>
      <c r="S3" t="s">
        <v>8</v>
      </c>
      <c r="T3" t="s">
        <v>7</v>
      </c>
      <c r="U3" t="s">
        <v>127</v>
      </c>
      <c r="V3" s="5" t="s">
        <v>128</v>
      </c>
    </row>
    <row r="4" spans="1:22">
      <c r="A4" t="s">
        <v>2</v>
      </c>
      <c r="C4">
        <v>1</v>
      </c>
      <c r="D4" t="s">
        <v>2</v>
      </c>
      <c r="E4" t="s">
        <v>2</v>
      </c>
      <c r="I4" t="s">
        <v>2</v>
      </c>
      <c r="K4">
        <v>1</v>
      </c>
      <c r="L4" t="s">
        <v>2</v>
      </c>
      <c r="M4" t="s">
        <v>2</v>
      </c>
      <c r="N4" s="5"/>
      <c r="Q4" t="s">
        <v>2</v>
      </c>
      <c r="S4">
        <v>1</v>
      </c>
      <c r="T4" t="s">
        <v>2</v>
      </c>
      <c r="U4" t="s">
        <v>2</v>
      </c>
      <c r="V4" s="5"/>
    </row>
    <row r="5" spans="1:22" ht="15.75">
      <c r="A5" s="2" t="s">
        <v>85</v>
      </c>
      <c r="B5" t="s">
        <v>10</v>
      </c>
      <c r="C5" s="3">
        <v>4</v>
      </c>
      <c r="D5" t="s">
        <v>13</v>
      </c>
      <c r="E5" t="s">
        <v>98</v>
      </c>
      <c r="F5" s="5" t="s">
        <v>152</v>
      </c>
      <c r="I5" s="2" t="s">
        <v>183</v>
      </c>
      <c r="J5" t="s">
        <v>15</v>
      </c>
      <c r="K5" s="3">
        <v>16</v>
      </c>
      <c r="L5" t="s">
        <v>5</v>
      </c>
      <c r="M5" t="s">
        <v>98</v>
      </c>
      <c r="N5" s="5" t="s">
        <v>184</v>
      </c>
      <c r="Q5" t="s">
        <v>228</v>
      </c>
      <c r="R5" t="s">
        <v>12</v>
      </c>
      <c r="S5" s="3">
        <v>8</v>
      </c>
      <c r="T5" t="s">
        <v>13</v>
      </c>
      <c r="V5" s="5">
        <v>4</v>
      </c>
    </row>
    <row r="6" spans="1:22" ht="15.75">
      <c r="A6" s="2" t="s">
        <v>86</v>
      </c>
      <c r="B6" t="s">
        <v>10</v>
      </c>
      <c r="C6" s="3">
        <v>4</v>
      </c>
      <c r="D6" t="s">
        <v>13</v>
      </c>
      <c r="E6" t="s">
        <v>98</v>
      </c>
      <c r="F6" s="5" t="s">
        <v>153</v>
      </c>
      <c r="I6" s="2" t="s">
        <v>87</v>
      </c>
      <c r="J6" t="s">
        <v>15</v>
      </c>
      <c r="K6" s="3">
        <v>128</v>
      </c>
      <c r="L6" t="s">
        <v>16</v>
      </c>
      <c r="M6" t="s">
        <v>98</v>
      </c>
      <c r="N6" s="5" t="s">
        <v>131</v>
      </c>
      <c r="Q6" t="s">
        <v>229</v>
      </c>
      <c r="R6" t="s">
        <v>12</v>
      </c>
      <c r="S6" s="3">
        <v>8</v>
      </c>
      <c r="T6" t="s">
        <v>13</v>
      </c>
      <c r="V6" s="5" t="s">
        <v>163</v>
      </c>
    </row>
    <row r="7" spans="1:22" ht="15.75">
      <c r="A7" s="2" t="s">
        <v>88</v>
      </c>
      <c r="B7" t="s">
        <v>12</v>
      </c>
      <c r="C7" s="3">
        <v>8</v>
      </c>
      <c r="D7" t="s">
        <v>13</v>
      </c>
      <c r="E7" t="s">
        <v>98</v>
      </c>
      <c r="F7" s="5" t="s">
        <v>132</v>
      </c>
      <c r="I7" s="2" t="s">
        <v>185</v>
      </c>
      <c r="J7" t="s">
        <v>15</v>
      </c>
      <c r="K7" s="3">
        <v>128</v>
      </c>
      <c r="L7" t="s">
        <v>16</v>
      </c>
      <c r="M7" t="s">
        <v>98</v>
      </c>
      <c r="N7" s="5" t="s">
        <v>186</v>
      </c>
      <c r="Q7" t="s">
        <v>230</v>
      </c>
      <c r="R7" t="s">
        <v>15</v>
      </c>
      <c r="S7" s="3">
        <v>16</v>
      </c>
      <c r="T7" t="s">
        <v>5</v>
      </c>
      <c r="V7" s="5" t="s">
        <v>141</v>
      </c>
    </row>
    <row r="8" spans="1:22" ht="15.75">
      <c r="A8" s="2" t="s">
        <v>87</v>
      </c>
      <c r="B8" t="s">
        <v>15</v>
      </c>
      <c r="C8" s="3">
        <v>128</v>
      </c>
      <c r="D8" t="s">
        <v>16</v>
      </c>
      <c r="E8" t="s">
        <v>98</v>
      </c>
      <c r="F8" s="5" t="s">
        <v>154</v>
      </c>
      <c r="I8" s="2" t="s">
        <v>187</v>
      </c>
      <c r="J8" t="s">
        <v>15</v>
      </c>
      <c r="K8" s="3">
        <v>16</v>
      </c>
      <c r="L8" t="s">
        <v>5</v>
      </c>
      <c r="M8" t="s">
        <v>98</v>
      </c>
      <c r="N8" s="5" t="s">
        <v>186</v>
      </c>
      <c r="Q8" t="s">
        <v>231</v>
      </c>
      <c r="R8" t="s">
        <v>15</v>
      </c>
      <c r="S8" s="3">
        <v>128</v>
      </c>
      <c r="T8" t="s">
        <v>13</v>
      </c>
      <c r="V8" s="5" t="s">
        <v>247</v>
      </c>
    </row>
    <row r="9" spans="1:22" ht="15.75">
      <c r="A9" s="2" t="s">
        <v>17</v>
      </c>
      <c r="B9" t="s">
        <v>15</v>
      </c>
      <c r="C9" s="3">
        <v>128</v>
      </c>
      <c r="D9" t="s">
        <v>16</v>
      </c>
      <c r="E9" t="s">
        <v>98</v>
      </c>
      <c r="F9" s="5" t="s">
        <v>133</v>
      </c>
      <c r="I9" s="2" t="s">
        <v>188</v>
      </c>
      <c r="J9" t="s">
        <v>15</v>
      </c>
      <c r="K9" s="3">
        <v>16</v>
      </c>
      <c r="L9" t="s">
        <v>5</v>
      </c>
      <c r="M9" t="s">
        <v>98</v>
      </c>
      <c r="N9" s="5" t="s">
        <v>186</v>
      </c>
      <c r="Q9" t="s">
        <v>106</v>
      </c>
      <c r="R9" t="s">
        <v>12</v>
      </c>
      <c r="S9" s="3">
        <v>8</v>
      </c>
      <c r="T9" t="s">
        <v>13</v>
      </c>
      <c r="V9" s="5" t="s">
        <v>163</v>
      </c>
    </row>
    <row r="10" spans="1:22" ht="15.75">
      <c r="A10" s="2" t="s">
        <v>76</v>
      </c>
      <c r="B10" t="s">
        <v>18</v>
      </c>
      <c r="C10" s="3">
        <v>1</v>
      </c>
      <c r="D10" t="s">
        <v>5</v>
      </c>
      <c r="E10" t="s">
        <v>99</v>
      </c>
      <c r="F10" s="5" t="s">
        <v>145</v>
      </c>
      <c r="I10" s="2" t="s">
        <v>189</v>
      </c>
      <c r="J10" t="s">
        <v>15</v>
      </c>
      <c r="K10" s="3">
        <v>16</v>
      </c>
      <c r="L10" t="s">
        <v>5</v>
      </c>
      <c r="M10" t="s">
        <v>98</v>
      </c>
      <c r="N10" s="5" t="s">
        <v>190</v>
      </c>
      <c r="Q10" s="2" t="s">
        <v>109</v>
      </c>
      <c r="R10" t="s">
        <v>12</v>
      </c>
      <c r="S10" s="3">
        <v>8</v>
      </c>
      <c r="T10" t="s">
        <v>13</v>
      </c>
      <c r="V10" s="5">
        <v>6</v>
      </c>
    </row>
    <row r="11" spans="1:22" ht="15.75">
      <c r="A11" s="2" t="s">
        <v>75</v>
      </c>
      <c r="B11" t="s">
        <v>10</v>
      </c>
      <c r="C11" s="3">
        <v>4</v>
      </c>
      <c r="D11" t="s">
        <v>13</v>
      </c>
      <c r="E11" t="s">
        <v>99</v>
      </c>
      <c r="F11" s="5" t="s">
        <v>145</v>
      </c>
      <c r="I11" s="2" t="s">
        <v>191</v>
      </c>
      <c r="J11" t="s">
        <v>15</v>
      </c>
      <c r="K11" s="3">
        <v>16</v>
      </c>
      <c r="L11" t="s">
        <v>5</v>
      </c>
      <c r="M11" t="s">
        <v>98</v>
      </c>
      <c r="N11" s="5" t="s">
        <v>186</v>
      </c>
      <c r="Q11" t="s">
        <v>232</v>
      </c>
      <c r="R11" t="s">
        <v>12</v>
      </c>
      <c r="S11" s="3">
        <v>8</v>
      </c>
      <c r="T11" t="s">
        <v>13</v>
      </c>
      <c r="V11" s="5" t="s">
        <v>248</v>
      </c>
    </row>
    <row r="12" spans="1:22" ht="15.75">
      <c r="A12" s="2" t="s">
        <v>77</v>
      </c>
      <c r="B12" t="s">
        <v>15</v>
      </c>
      <c r="C12" s="3">
        <v>128</v>
      </c>
      <c r="D12" t="s">
        <v>13</v>
      </c>
      <c r="E12" t="s">
        <v>99</v>
      </c>
      <c r="F12" s="5" t="s">
        <v>146</v>
      </c>
      <c r="I12" s="2" t="s">
        <v>60</v>
      </c>
      <c r="J12" t="s">
        <v>12</v>
      </c>
      <c r="K12" s="3">
        <v>8</v>
      </c>
      <c r="L12" t="s">
        <v>13</v>
      </c>
      <c r="M12" t="s">
        <v>98</v>
      </c>
      <c r="N12" s="5" t="s">
        <v>155</v>
      </c>
      <c r="Q12" t="s">
        <v>233</v>
      </c>
      <c r="R12" t="s">
        <v>15</v>
      </c>
      <c r="S12" s="3">
        <v>16</v>
      </c>
      <c r="T12" t="s">
        <v>5</v>
      </c>
      <c r="V12" s="5" t="s">
        <v>149</v>
      </c>
    </row>
    <row r="13" spans="1:22" ht="15.75">
      <c r="A13" s="2" t="s">
        <v>89</v>
      </c>
      <c r="B13" t="s">
        <v>15</v>
      </c>
      <c r="C13" s="3">
        <v>128</v>
      </c>
      <c r="D13" t="s">
        <v>16</v>
      </c>
      <c r="E13" t="s">
        <v>98</v>
      </c>
      <c r="F13" s="5" t="s">
        <v>141</v>
      </c>
      <c r="I13" s="2" t="s">
        <v>170</v>
      </c>
      <c r="J13" t="s">
        <v>15</v>
      </c>
      <c r="K13" s="3">
        <v>128</v>
      </c>
      <c r="L13" t="s">
        <v>13</v>
      </c>
      <c r="M13" t="s">
        <v>99</v>
      </c>
      <c r="N13" s="5" t="s">
        <v>131</v>
      </c>
      <c r="Q13" t="s">
        <v>234</v>
      </c>
      <c r="R13" t="s">
        <v>15</v>
      </c>
      <c r="S13" s="3">
        <v>16</v>
      </c>
      <c r="T13" t="s">
        <v>5</v>
      </c>
      <c r="V13" s="5" t="s">
        <v>149</v>
      </c>
    </row>
    <row r="14" spans="1:22" ht="15.75">
      <c r="A14" s="2" t="s">
        <v>156</v>
      </c>
      <c r="B14" t="s">
        <v>10</v>
      </c>
      <c r="C14" s="3">
        <v>5</v>
      </c>
      <c r="D14" t="s">
        <v>13</v>
      </c>
      <c r="E14" t="s">
        <v>98</v>
      </c>
      <c r="F14" s="5" t="s">
        <v>155</v>
      </c>
      <c r="I14" s="2" t="s">
        <v>192</v>
      </c>
      <c r="J14" t="s">
        <v>15</v>
      </c>
      <c r="K14" s="3">
        <v>128</v>
      </c>
      <c r="L14" t="s">
        <v>16</v>
      </c>
      <c r="M14" t="s">
        <v>98</v>
      </c>
      <c r="N14" s="5" t="s">
        <v>141</v>
      </c>
      <c r="Q14" t="s">
        <v>235</v>
      </c>
      <c r="R14" t="s">
        <v>15</v>
      </c>
      <c r="S14" s="3">
        <v>16</v>
      </c>
      <c r="T14" t="s">
        <v>5</v>
      </c>
      <c r="V14" s="5" t="s">
        <v>141</v>
      </c>
    </row>
    <row r="15" spans="1:22" ht="15.75">
      <c r="A15" s="2" t="s">
        <v>90</v>
      </c>
      <c r="B15" t="s">
        <v>10</v>
      </c>
      <c r="C15" s="3">
        <v>4</v>
      </c>
      <c r="D15" t="s">
        <v>13</v>
      </c>
      <c r="E15" t="s">
        <v>98</v>
      </c>
      <c r="F15" s="5" t="s">
        <v>155</v>
      </c>
      <c r="I15" s="2" t="s">
        <v>171</v>
      </c>
      <c r="J15" t="s">
        <v>12</v>
      </c>
      <c r="K15" s="3">
        <v>8</v>
      </c>
      <c r="L15" t="s">
        <v>13</v>
      </c>
      <c r="M15" t="s">
        <v>99</v>
      </c>
      <c r="N15" s="5" t="s">
        <v>172</v>
      </c>
      <c r="Q15" t="s">
        <v>236</v>
      </c>
      <c r="R15" t="s">
        <v>15</v>
      </c>
      <c r="S15" s="3">
        <v>128</v>
      </c>
      <c r="T15" t="s">
        <v>13</v>
      </c>
      <c r="V15" s="5" t="s">
        <v>249</v>
      </c>
    </row>
    <row r="16" spans="1:22" ht="15.75">
      <c r="A16" s="2" t="s">
        <v>92</v>
      </c>
      <c r="B16" t="s">
        <v>10</v>
      </c>
      <c r="C16" s="3">
        <v>4</v>
      </c>
      <c r="D16" t="s">
        <v>13</v>
      </c>
      <c r="E16" t="s">
        <v>98</v>
      </c>
      <c r="F16" s="5" t="s">
        <v>155</v>
      </c>
      <c r="I16" s="2" t="s">
        <v>173</v>
      </c>
      <c r="J16" t="s">
        <v>12</v>
      </c>
      <c r="K16" s="3">
        <v>8</v>
      </c>
      <c r="L16" t="s">
        <v>13</v>
      </c>
      <c r="M16" t="s">
        <v>99</v>
      </c>
      <c r="N16" s="5" t="s">
        <v>147</v>
      </c>
      <c r="Q16" t="s">
        <v>237</v>
      </c>
      <c r="R16" t="s">
        <v>12</v>
      </c>
      <c r="S16" s="3">
        <v>8</v>
      </c>
      <c r="T16" t="s">
        <v>13</v>
      </c>
      <c r="V16" s="5" t="s">
        <v>163</v>
      </c>
    </row>
    <row r="17" spans="1:22" ht="15.75">
      <c r="A17" s="2" t="s">
        <v>91</v>
      </c>
      <c r="B17" t="s">
        <v>10</v>
      </c>
      <c r="C17" s="3">
        <v>4</v>
      </c>
      <c r="D17" t="s">
        <v>13</v>
      </c>
      <c r="E17" t="s">
        <v>98</v>
      </c>
      <c r="F17" s="5" t="s">
        <v>155</v>
      </c>
      <c r="I17" s="2" t="s">
        <v>224</v>
      </c>
      <c r="J17" t="s">
        <v>15</v>
      </c>
      <c r="K17">
        <v>128</v>
      </c>
      <c r="L17" t="s">
        <v>13</v>
      </c>
      <c r="M17" t="s">
        <v>99</v>
      </c>
      <c r="N17" s="5" t="s">
        <v>163</v>
      </c>
      <c r="Q17" t="s">
        <v>238</v>
      </c>
      <c r="R17" t="s">
        <v>15</v>
      </c>
      <c r="S17" s="3">
        <v>16</v>
      </c>
      <c r="T17" t="s">
        <v>5</v>
      </c>
      <c r="V17" s="5" t="s">
        <v>141</v>
      </c>
    </row>
    <row r="18" spans="1:22" ht="15.75">
      <c r="A18" s="2" t="s">
        <v>78</v>
      </c>
      <c r="B18" t="s">
        <v>12</v>
      </c>
      <c r="C18" s="3">
        <v>8</v>
      </c>
      <c r="D18" t="s">
        <v>13</v>
      </c>
      <c r="E18" t="s">
        <v>99</v>
      </c>
      <c r="F18" s="5" t="s">
        <v>147</v>
      </c>
      <c r="I18" s="2" t="s">
        <v>193</v>
      </c>
      <c r="J18" t="s">
        <v>15</v>
      </c>
      <c r="K18" s="3">
        <v>16</v>
      </c>
      <c r="L18" t="s">
        <v>5</v>
      </c>
      <c r="M18" t="s">
        <v>98</v>
      </c>
      <c r="N18" s="5" t="s">
        <v>184</v>
      </c>
      <c r="Q18" t="s">
        <v>239</v>
      </c>
      <c r="R18" t="s">
        <v>15</v>
      </c>
      <c r="S18" s="3">
        <v>16</v>
      </c>
      <c r="T18" t="s">
        <v>5</v>
      </c>
      <c r="V18" s="5" t="s">
        <v>149</v>
      </c>
    </row>
    <row r="19" spans="1:22" ht="15.75">
      <c r="A19" s="2" t="s">
        <v>79</v>
      </c>
      <c r="B19" t="s">
        <v>15</v>
      </c>
      <c r="C19" s="3">
        <v>128</v>
      </c>
      <c r="D19" t="s">
        <v>13</v>
      </c>
      <c r="E19" t="s">
        <v>99</v>
      </c>
      <c r="F19" s="5" t="s">
        <v>146</v>
      </c>
      <c r="I19" s="2" t="s">
        <v>93</v>
      </c>
      <c r="J19" t="s">
        <v>15</v>
      </c>
      <c r="K19" s="3">
        <v>16</v>
      </c>
      <c r="L19" t="s">
        <v>5</v>
      </c>
      <c r="M19" t="s">
        <v>98</v>
      </c>
      <c r="N19" s="5" t="s">
        <v>131</v>
      </c>
      <c r="Q19" t="s">
        <v>240</v>
      </c>
      <c r="R19" t="s">
        <v>15</v>
      </c>
      <c r="S19" s="3">
        <v>16</v>
      </c>
      <c r="T19" t="s">
        <v>5</v>
      </c>
      <c r="V19" s="5" t="s">
        <v>149</v>
      </c>
    </row>
    <row r="20" spans="1:22" ht="15.75">
      <c r="A20" s="2" t="s">
        <v>22</v>
      </c>
      <c r="B20" t="s">
        <v>15</v>
      </c>
      <c r="C20" s="3">
        <v>1</v>
      </c>
      <c r="D20" t="s">
        <v>16</v>
      </c>
      <c r="E20" t="s">
        <v>98</v>
      </c>
      <c r="F20" s="5" t="s">
        <v>135</v>
      </c>
      <c r="I20" s="2" t="s">
        <v>194</v>
      </c>
      <c r="J20" t="s">
        <v>15</v>
      </c>
      <c r="K20" s="3">
        <v>16</v>
      </c>
      <c r="L20" t="s">
        <v>5</v>
      </c>
      <c r="M20" t="s">
        <v>98</v>
      </c>
      <c r="N20" s="5" t="s">
        <v>195</v>
      </c>
      <c r="Q20" t="s">
        <v>241</v>
      </c>
      <c r="R20" t="s">
        <v>15</v>
      </c>
      <c r="S20" s="3">
        <v>16</v>
      </c>
      <c r="T20" t="s">
        <v>5</v>
      </c>
      <c r="V20" s="5" t="s">
        <v>149</v>
      </c>
    </row>
    <row r="21" spans="1:22" ht="15.75">
      <c r="A21" s="2" t="s">
        <v>80</v>
      </c>
      <c r="B21" t="s">
        <v>10</v>
      </c>
      <c r="C21" s="3">
        <v>4</v>
      </c>
      <c r="D21" t="s">
        <v>13</v>
      </c>
      <c r="E21" t="s">
        <v>99</v>
      </c>
      <c r="F21" s="5" t="s">
        <v>147</v>
      </c>
      <c r="I21" s="2" t="s">
        <v>174</v>
      </c>
      <c r="J21" t="s">
        <v>15</v>
      </c>
      <c r="K21" s="3">
        <v>16</v>
      </c>
      <c r="L21" t="s">
        <v>5</v>
      </c>
      <c r="M21" t="s">
        <v>99</v>
      </c>
      <c r="N21" s="5" t="s">
        <v>149</v>
      </c>
      <c r="Q21" t="s">
        <v>28</v>
      </c>
      <c r="R21" t="s">
        <v>12</v>
      </c>
      <c r="S21" s="3">
        <v>8</v>
      </c>
      <c r="T21" t="s">
        <v>13</v>
      </c>
      <c r="V21" s="5" t="s">
        <v>148</v>
      </c>
    </row>
    <row r="22" spans="1:22" ht="15.75">
      <c r="A22" s="2" t="s">
        <v>93</v>
      </c>
      <c r="B22" t="s">
        <v>15</v>
      </c>
      <c r="C22" s="3">
        <v>128</v>
      </c>
      <c r="D22" t="s">
        <v>16</v>
      </c>
      <c r="E22" t="s">
        <v>98</v>
      </c>
      <c r="F22" s="5" t="s">
        <v>131</v>
      </c>
      <c r="I22" s="2" t="s">
        <v>196</v>
      </c>
      <c r="J22" t="s">
        <v>12</v>
      </c>
      <c r="K22" s="3">
        <v>8</v>
      </c>
      <c r="L22" t="s">
        <v>13</v>
      </c>
      <c r="M22" t="s">
        <v>98</v>
      </c>
      <c r="N22" s="5" t="s">
        <v>197</v>
      </c>
      <c r="Q22" t="s">
        <v>242</v>
      </c>
      <c r="R22" t="s">
        <v>12</v>
      </c>
      <c r="S22" s="3">
        <v>8</v>
      </c>
      <c r="T22" t="s">
        <v>13</v>
      </c>
      <c r="V22" s="5" t="s">
        <v>247</v>
      </c>
    </row>
    <row r="23" spans="1:22" ht="15.75">
      <c r="A23" s="2" t="s">
        <v>94</v>
      </c>
      <c r="B23" t="s">
        <v>15</v>
      </c>
      <c r="C23" s="3">
        <v>128</v>
      </c>
      <c r="D23" t="s">
        <v>16</v>
      </c>
      <c r="E23" t="s">
        <v>98</v>
      </c>
      <c r="F23" s="5" t="s">
        <v>133</v>
      </c>
      <c r="I23" s="2" t="s">
        <v>130</v>
      </c>
      <c r="J23" t="s">
        <v>15</v>
      </c>
      <c r="K23" s="3">
        <v>128</v>
      </c>
      <c r="L23" t="s">
        <v>13</v>
      </c>
      <c r="M23" t="s">
        <v>103</v>
      </c>
      <c r="N23" s="5">
        <v>9</v>
      </c>
      <c r="Q23" t="s">
        <v>243</v>
      </c>
      <c r="R23" t="s">
        <v>15</v>
      </c>
      <c r="S23" s="3">
        <v>16</v>
      </c>
      <c r="T23" t="s">
        <v>5</v>
      </c>
      <c r="V23" s="5" t="s">
        <v>137</v>
      </c>
    </row>
    <row r="24" spans="1:22" ht="15.75">
      <c r="A24" s="2" t="s">
        <v>95</v>
      </c>
      <c r="B24" t="s">
        <v>15</v>
      </c>
      <c r="C24" s="3">
        <v>128</v>
      </c>
      <c r="D24" t="s">
        <v>16</v>
      </c>
      <c r="E24" t="s">
        <v>98</v>
      </c>
      <c r="F24" s="5" t="s">
        <v>137</v>
      </c>
      <c r="I24" s="2" t="s">
        <v>175</v>
      </c>
      <c r="J24" t="s">
        <v>18</v>
      </c>
      <c r="K24" s="3">
        <v>1</v>
      </c>
      <c r="L24" t="s">
        <v>5</v>
      </c>
      <c r="M24" t="s">
        <v>99</v>
      </c>
      <c r="N24" s="5" t="s">
        <v>176</v>
      </c>
      <c r="Q24" t="s">
        <v>244</v>
      </c>
      <c r="R24" t="s">
        <v>12</v>
      </c>
      <c r="S24" s="3">
        <v>8</v>
      </c>
      <c r="T24" t="s">
        <v>13</v>
      </c>
      <c r="V24" s="5" t="s">
        <v>163</v>
      </c>
    </row>
    <row r="25" spans="1:22" ht="15.75">
      <c r="A25" s="2" t="s">
        <v>96</v>
      </c>
      <c r="B25" t="s">
        <v>15</v>
      </c>
      <c r="C25" s="3">
        <v>128</v>
      </c>
      <c r="D25" t="s">
        <v>16</v>
      </c>
      <c r="E25" t="s">
        <v>98</v>
      </c>
      <c r="F25" s="5" t="s">
        <v>135</v>
      </c>
      <c r="I25" s="2" t="s">
        <v>177</v>
      </c>
      <c r="J25" t="s">
        <v>15</v>
      </c>
      <c r="K25" s="3">
        <v>16</v>
      </c>
      <c r="L25" t="s">
        <v>5</v>
      </c>
      <c r="M25" t="s">
        <v>99</v>
      </c>
      <c r="N25" s="5" t="s">
        <v>145</v>
      </c>
      <c r="Q25" t="s">
        <v>114</v>
      </c>
      <c r="R25" t="s">
        <v>12</v>
      </c>
      <c r="S25" s="3">
        <v>8</v>
      </c>
      <c r="T25" t="s">
        <v>13</v>
      </c>
      <c r="V25" s="5" t="s">
        <v>163</v>
      </c>
    </row>
    <row r="26" spans="1:22" ht="15.75">
      <c r="A26" s="2" t="s">
        <v>24</v>
      </c>
      <c r="B26" t="s">
        <v>10</v>
      </c>
      <c r="C26" s="3">
        <v>4</v>
      </c>
      <c r="D26" t="s">
        <v>13</v>
      </c>
      <c r="E26" t="s">
        <v>98</v>
      </c>
      <c r="F26" s="5" t="s">
        <v>157</v>
      </c>
      <c r="I26" s="2" t="s">
        <v>61</v>
      </c>
      <c r="J26" t="s">
        <v>15</v>
      </c>
      <c r="K26" s="3">
        <v>16</v>
      </c>
      <c r="L26" t="s">
        <v>5</v>
      </c>
      <c r="M26" t="s">
        <v>98</v>
      </c>
      <c r="N26" s="5" t="s">
        <v>186</v>
      </c>
      <c r="Q26" t="s">
        <v>245</v>
      </c>
      <c r="R26" t="s">
        <v>15</v>
      </c>
      <c r="S26" s="3">
        <v>128</v>
      </c>
      <c r="T26" t="s">
        <v>13</v>
      </c>
      <c r="V26" s="5" t="s">
        <v>249</v>
      </c>
    </row>
    <row r="27" spans="1:22" ht="15.75">
      <c r="A27" s="2" t="s">
        <v>26</v>
      </c>
      <c r="B27" t="s">
        <v>10</v>
      </c>
      <c r="C27" s="3">
        <v>4</v>
      </c>
      <c r="D27" t="s">
        <v>13</v>
      </c>
      <c r="E27" t="s">
        <v>98</v>
      </c>
      <c r="F27" s="5" t="s">
        <v>157</v>
      </c>
      <c r="I27" s="2" t="s">
        <v>27</v>
      </c>
      <c r="J27" t="s">
        <v>15</v>
      </c>
      <c r="K27" s="3">
        <v>128</v>
      </c>
      <c r="L27" t="s">
        <v>13</v>
      </c>
      <c r="M27" t="s">
        <v>99</v>
      </c>
      <c r="N27" s="5" t="s">
        <v>147</v>
      </c>
      <c r="Q27" t="s">
        <v>246</v>
      </c>
      <c r="R27" t="s">
        <v>12</v>
      </c>
      <c r="S27" s="3">
        <v>8</v>
      </c>
      <c r="T27" t="s">
        <v>13</v>
      </c>
      <c r="V27" s="5" t="s">
        <v>248</v>
      </c>
    </row>
    <row r="28" spans="1:22" ht="15.75">
      <c r="A28" s="2" t="s">
        <v>27</v>
      </c>
      <c r="B28" t="s">
        <v>15</v>
      </c>
      <c r="C28" s="3">
        <v>128</v>
      </c>
      <c r="D28" t="s">
        <v>13</v>
      </c>
      <c r="E28" t="s">
        <v>99</v>
      </c>
      <c r="F28" s="5" t="s">
        <v>147</v>
      </c>
      <c r="I28" s="2" t="s">
        <v>198</v>
      </c>
      <c r="J28" t="s">
        <v>12</v>
      </c>
      <c r="K28" s="3">
        <v>8</v>
      </c>
      <c r="L28" t="s">
        <v>13</v>
      </c>
      <c r="M28" t="s">
        <v>98</v>
      </c>
      <c r="N28" s="5" t="s">
        <v>131</v>
      </c>
    </row>
    <row r="29" spans="1:22" ht="15.75">
      <c r="A29" s="2" t="s">
        <v>97</v>
      </c>
      <c r="B29" t="s">
        <v>15</v>
      </c>
      <c r="C29" s="3">
        <v>128</v>
      </c>
      <c r="D29" t="s">
        <v>16</v>
      </c>
      <c r="E29" t="s">
        <v>98</v>
      </c>
      <c r="F29" s="5" t="s">
        <v>135</v>
      </c>
      <c r="I29" s="2" t="s">
        <v>178</v>
      </c>
      <c r="J29" t="s">
        <v>12</v>
      </c>
      <c r="K29" s="3">
        <v>8</v>
      </c>
      <c r="L29" t="s">
        <v>13</v>
      </c>
      <c r="M29" t="s">
        <v>99</v>
      </c>
      <c r="N29" s="5" t="s">
        <v>149</v>
      </c>
    </row>
    <row r="30" spans="1:22" ht="15.75">
      <c r="A30" s="2" t="s">
        <v>81</v>
      </c>
      <c r="B30" t="s">
        <v>10</v>
      </c>
      <c r="C30" s="3">
        <v>4</v>
      </c>
      <c r="D30" t="s">
        <v>13</v>
      </c>
      <c r="E30" t="s">
        <v>99</v>
      </c>
      <c r="F30" s="5" t="s">
        <v>145</v>
      </c>
      <c r="I30" s="2" t="s">
        <v>82</v>
      </c>
      <c r="J30" t="s">
        <v>15</v>
      </c>
      <c r="K30" s="3">
        <v>16</v>
      </c>
      <c r="L30" t="s">
        <v>5</v>
      </c>
      <c r="M30" t="s">
        <v>99</v>
      </c>
      <c r="N30" s="5" t="s">
        <v>149</v>
      </c>
    </row>
    <row r="31" spans="1:22" ht="15.75">
      <c r="A31" s="2" t="s">
        <v>28</v>
      </c>
      <c r="B31" t="s">
        <v>12</v>
      </c>
      <c r="C31" s="3">
        <v>8</v>
      </c>
      <c r="D31" t="s">
        <v>13</v>
      </c>
      <c r="E31" t="s">
        <v>99</v>
      </c>
      <c r="F31" s="5" t="s">
        <v>148</v>
      </c>
      <c r="I31" s="2" t="s">
        <v>179</v>
      </c>
      <c r="J31" t="s">
        <v>12</v>
      </c>
      <c r="K31" s="3">
        <v>8</v>
      </c>
      <c r="L31" t="s">
        <v>13</v>
      </c>
      <c r="M31" t="s">
        <v>99</v>
      </c>
      <c r="N31" s="5" t="s">
        <v>148</v>
      </c>
    </row>
    <row r="32" spans="1:22" ht="15.75">
      <c r="A32" s="2" t="s">
        <v>82</v>
      </c>
      <c r="B32" t="s">
        <v>15</v>
      </c>
      <c r="C32" s="3">
        <v>128</v>
      </c>
      <c r="D32" t="s">
        <v>13</v>
      </c>
      <c r="E32" t="s">
        <v>99</v>
      </c>
      <c r="F32" s="5" t="s">
        <v>149</v>
      </c>
      <c r="I32" s="2" t="s">
        <v>180</v>
      </c>
      <c r="J32" t="s">
        <v>15</v>
      </c>
      <c r="K32" s="3">
        <v>128</v>
      </c>
      <c r="L32" t="s">
        <v>13</v>
      </c>
      <c r="M32" t="s">
        <v>99</v>
      </c>
      <c r="N32" s="5" t="s">
        <v>150</v>
      </c>
    </row>
    <row r="33" spans="1:14" ht="15.75">
      <c r="A33" s="2" t="s">
        <v>100</v>
      </c>
      <c r="B33" t="s">
        <v>10</v>
      </c>
      <c r="C33" s="3">
        <v>4</v>
      </c>
      <c r="D33" t="s">
        <v>13</v>
      </c>
      <c r="E33" t="s">
        <v>98</v>
      </c>
      <c r="F33" s="5" t="s">
        <v>158</v>
      </c>
      <c r="I33" s="2" t="s">
        <v>199</v>
      </c>
      <c r="J33" t="s">
        <v>15</v>
      </c>
      <c r="K33" s="3">
        <v>128</v>
      </c>
      <c r="L33" t="s">
        <v>13</v>
      </c>
      <c r="M33" t="s">
        <v>98</v>
      </c>
      <c r="N33" s="5" t="s">
        <v>200</v>
      </c>
    </row>
    <row r="34" spans="1:14" ht="15.75">
      <c r="A34" s="2" t="s">
        <v>83</v>
      </c>
      <c r="B34" t="s">
        <v>15</v>
      </c>
      <c r="C34" s="3">
        <v>1</v>
      </c>
      <c r="D34" t="s">
        <v>16</v>
      </c>
      <c r="E34" t="s">
        <v>99</v>
      </c>
      <c r="F34" s="5" t="s">
        <v>149</v>
      </c>
      <c r="I34" s="2" t="s">
        <v>201</v>
      </c>
      <c r="J34" t="s">
        <v>15</v>
      </c>
      <c r="K34" s="3">
        <v>16</v>
      </c>
      <c r="L34" t="s">
        <v>5</v>
      </c>
      <c r="M34" t="s">
        <v>98</v>
      </c>
      <c r="N34" s="5" t="s">
        <v>186</v>
      </c>
    </row>
    <row r="35" spans="1:14" ht="15.75">
      <c r="A35" s="2" t="s">
        <v>29</v>
      </c>
      <c r="B35" t="s">
        <v>15</v>
      </c>
      <c r="C35" s="3">
        <v>128</v>
      </c>
      <c r="D35" t="s">
        <v>13</v>
      </c>
      <c r="E35" t="s">
        <v>99</v>
      </c>
      <c r="F35" s="5" t="s">
        <v>150</v>
      </c>
      <c r="I35" s="2" t="s">
        <v>202</v>
      </c>
      <c r="J35" t="s">
        <v>15</v>
      </c>
      <c r="K35" s="3">
        <v>16</v>
      </c>
      <c r="L35" t="s">
        <v>5</v>
      </c>
      <c r="M35" t="s">
        <v>98</v>
      </c>
      <c r="N35" s="5" t="s">
        <v>141</v>
      </c>
    </row>
    <row r="36" spans="1:14" ht="15.75">
      <c r="A36" s="2" t="s">
        <v>101</v>
      </c>
      <c r="B36" t="s">
        <v>10</v>
      </c>
      <c r="C36" s="3">
        <v>4</v>
      </c>
      <c r="D36" t="s">
        <v>13</v>
      </c>
      <c r="E36" t="s">
        <v>98</v>
      </c>
      <c r="F36" s="5" t="s">
        <v>159</v>
      </c>
      <c r="I36" s="2" t="s">
        <v>181</v>
      </c>
      <c r="J36" t="s">
        <v>12</v>
      </c>
      <c r="K36" s="3">
        <v>8</v>
      </c>
      <c r="L36" t="s">
        <v>13</v>
      </c>
      <c r="M36" t="s">
        <v>99</v>
      </c>
      <c r="N36" s="5" t="s">
        <v>148</v>
      </c>
    </row>
    <row r="37" spans="1:14" ht="15.75">
      <c r="A37" s="2" t="s">
        <v>84</v>
      </c>
      <c r="B37" t="s">
        <v>15</v>
      </c>
      <c r="C37" s="3">
        <v>128</v>
      </c>
      <c r="D37" t="s">
        <v>13</v>
      </c>
      <c r="E37" t="s">
        <v>99</v>
      </c>
      <c r="F37" s="5" t="s">
        <v>150</v>
      </c>
      <c r="I37" s="2" t="s">
        <v>203</v>
      </c>
      <c r="J37" t="s">
        <v>15</v>
      </c>
      <c r="K37" s="3">
        <v>16</v>
      </c>
      <c r="L37" t="s">
        <v>5</v>
      </c>
      <c r="M37" t="s">
        <v>98</v>
      </c>
      <c r="N37" s="5" t="s">
        <v>204</v>
      </c>
    </row>
    <row r="38" spans="1:14" ht="15.75">
      <c r="A38" s="2" t="s">
        <v>30</v>
      </c>
      <c r="B38" t="s">
        <v>15</v>
      </c>
      <c r="C38" s="3">
        <v>128</v>
      </c>
      <c r="D38" t="s">
        <v>13</v>
      </c>
      <c r="E38" t="s">
        <v>98</v>
      </c>
      <c r="F38" s="5" t="s">
        <v>131</v>
      </c>
      <c r="I38" s="2" t="s">
        <v>205</v>
      </c>
      <c r="J38" t="s">
        <v>15</v>
      </c>
      <c r="K38" s="3">
        <v>16</v>
      </c>
      <c r="L38" t="s">
        <v>5</v>
      </c>
      <c r="M38" t="s">
        <v>98</v>
      </c>
      <c r="N38" s="5" t="s">
        <v>186</v>
      </c>
    </row>
    <row r="39" spans="1:14" ht="15.75">
      <c r="A39" s="2" t="s">
        <v>31</v>
      </c>
      <c r="B39" t="s">
        <v>12</v>
      </c>
      <c r="C39" s="3">
        <v>8</v>
      </c>
      <c r="D39" t="s">
        <v>13</v>
      </c>
      <c r="E39" t="s">
        <v>99</v>
      </c>
      <c r="F39" s="5" t="s">
        <v>151</v>
      </c>
      <c r="I39" s="2" t="s">
        <v>182</v>
      </c>
      <c r="J39" t="s">
        <v>15</v>
      </c>
      <c r="K39" s="3">
        <v>128</v>
      </c>
      <c r="L39" t="s">
        <v>13</v>
      </c>
      <c r="M39" t="s">
        <v>99</v>
      </c>
      <c r="N39" s="5" t="s">
        <v>150</v>
      </c>
    </row>
    <row r="40" spans="1:14" ht="15.75">
      <c r="A40" s="2" t="s">
        <v>102</v>
      </c>
      <c r="B40" t="s">
        <v>10</v>
      </c>
      <c r="C40" s="3">
        <v>4</v>
      </c>
      <c r="D40" t="s">
        <v>13</v>
      </c>
      <c r="E40" t="s">
        <v>98</v>
      </c>
      <c r="F40" s="5" t="s">
        <v>160</v>
      </c>
      <c r="I40" s="2" t="s">
        <v>30</v>
      </c>
      <c r="J40" t="s">
        <v>15</v>
      </c>
      <c r="K40" s="3">
        <v>128</v>
      </c>
      <c r="L40" t="s">
        <v>13</v>
      </c>
      <c r="M40" t="s">
        <v>98</v>
      </c>
      <c r="N40" s="5" t="s">
        <v>131</v>
      </c>
    </row>
    <row r="41" spans="1:14" ht="15.75">
      <c r="A41" s="2" t="s">
        <v>32</v>
      </c>
      <c r="B41" t="s">
        <v>15</v>
      </c>
      <c r="C41" s="3">
        <v>1</v>
      </c>
      <c r="D41" t="s">
        <v>13</v>
      </c>
      <c r="E41" t="s">
        <v>99</v>
      </c>
      <c r="F41" s="5" t="s">
        <v>147</v>
      </c>
      <c r="I41" s="2" t="s">
        <v>31</v>
      </c>
      <c r="J41" t="s">
        <v>12</v>
      </c>
      <c r="K41" s="3">
        <v>8</v>
      </c>
      <c r="L41" t="s">
        <v>13</v>
      </c>
      <c r="M41" t="s">
        <v>99</v>
      </c>
      <c r="N41" s="5" t="s">
        <v>151</v>
      </c>
    </row>
    <row r="42" spans="1:14" ht="15.75">
      <c r="A42" s="2"/>
      <c r="C42" s="3"/>
      <c r="I42" s="2" t="s">
        <v>206</v>
      </c>
      <c r="J42" t="s">
        <v>15</v>
      </c>
      <c r="K42" s="3">
        <v>128</v>
      </c>
      <c r="L42" t="s">
        <v>13</v>
      </c>
      <c r="M42" t="s">
        <v>98</v>
      </c>
      <c r="N42" s="5" t="s">
        <v>131</v>
      </c>
    </row>
    <row r="43" spans="1:14" ht="15.75">
      <c r="A43" t="s">
        <v>2</v>
      </c>
      <c r="C43">
        <v>1</v>
      </c>
      <c r="D43" t="s">
        <v>2</v>
      </c>
      <c r="E43" t="s">
        <v>103</v>
      </c>
      <c r="I43" s="2" t="s">
        <v>225</v>
      </c>
      <c r="J43" t="s">
        <v>15</v>
      </c>
      <c r="K43">
        <v>128</v>
      </c>
      <c r="L43" t="s">
        <v>13</v>
      </c>
      <c r="M43" t="s">
        <v>99</v>
      </c>
      <c r="N43" s="5" t="s">
        <v>163</v>
      </c>
    </row>
    <row r="44" spans="1:14" ht="15.75">
      <c r="A44" s="2" t="s">
        <v>11</v>
      </c>
      <c r="B44" t="s">
        <v>12</v>
      </c>
      <c r="C44" s="3">
        <v>8</v>
      </c>
      <c r="D44" t="s">
        <v>13</v>
      </c>
      <c r="E44" t="s">
        <v>103</v>
      </c>
      <c r="F44" s="5">
        <v>4</v>
      </c>
      <c r="I44" s="2" t="s">
        <v>32</v>
      </c>
      <c r="J44" t="s">
        <v>15</v>
      </c>
      <c r="K44" s="3">
        <v>1</v>
      </c>
      <c r="L44" t="s">
        <v>13</v>
      </c>
      <c r="M44" t="s">
        <v>99</v>
      </c>
      <c r="N44" s="5" t="s">
        <v>147</v>
      </c>
    </row>
    <row r="45" spans="1:14" ht="15.75">
      <c r="A45" s="2" t="s">
        <v>104</v>
      </c>
      <c r="B45" t="s">
        <v>15</v>
      </c>
      <c r="C45" s="3">
        <v>1</v>
      </c>
      <c r="D45" t="s">
        <v>16</v>
      </c>
      <c r="E45" t="s">
        <v>103</v>
      </c>
      <c r="F45" s="5">
        <v>2</v>
      </c>
      <c r="I45" s="2" t="s">
        <v>207</v>
      </c>
      <c r="J45" t="s">
        <v>15</v>
      </c>
      <c r="K45" s="3">
        <v>128</v>
      </c>
      <c r="L45" t="s">
        <v>13</v>
      </c>
      <c r="M45" t="s">
        <v>98</v>
      </c>
      <c r="N45" s="5" t="s">
        <v>195</v>
      </c>
    </row>
    <row r="46" spans="1:14" ht="15.75">
      <c r="A46" s="2" t="s">
        <v>105</v>
      </c>
      <c r="B46" t="s">
        <v>15</v>
      </c>
      <c r="C46" s="3">
        <v>1</v>
      </c>
      <c r="D46" t="s">
        <v>16</v>
      </c>
      <c r="E46" t="s">
        <v>103</v>
      </c>
      <c r="F46" s="5">
        <v>14</v>
      </c>
    </row>
    <row r="47" spans="1:14" ht="15.75">
      <c r="A47" s="2" t="s">
        <v>88</v>
      </c>
      <c r="B47" t="s">
        <v>12</v>
      </c>
      <c r="C47" s="3">
        <v>8</v>
      </c>
      <c r="D47" t="s">
        <v>13</v>
      </c>
      <c r="E47" t="s">
        <v>129</v>
      </c>
      <c r="F47" s="5" t="s">
        <v>132</v>
      </c>
      <c r="I47" t="s">
        <v>2</v>
      </c>
      <c r="K47">
        <v>1</v>
      </c>
      <c r="L47" t="s">
        <v>2</v>
      </c>
      <c r="M47" t="s">
        <v>103</v>
      </c>
      <c r="N47" s="5"/>
    </row>
    <row r="48" spans="1:14" ht="15.75">
      <c r="A48" s="2" t="s">
        <v>87</v>
      </c>
      <c r="B48" t="s">
        <v>15</v>
      </c>
      <c r="C48" s="3">
        <v>128</v>
      </c>
      <c r="D48" t="s">
        <v>13</v>
      </c>
      <c r="E48" t="s">
        <v>129</v>
      </c>
      <c r="F48" s="5" t="s">
        <v>154</v>
      </c>
      <c r="I48" s="2" t="s">
        <v>87</v>
      </c>
      <c r="J48" t="s">
        <v>15</v>
      </c>
      <c r="K48">
        <v>128</v>
      </c>
      <c r="L48" t="s">
        <v>13</v>
      </c>
      <c r="M48" t="s">
        <v>103</v>
      </c>
      <c r="N48" s="5" t="s">
        <v>131</v>
      </c>
    </row>
    <row r="49" spans="1:14" ht="15.75">
      <c r="A49" s="2" t="s">
        <v>17</v>
      </c>
      <c r="B49" t="s">
        <v>15</v>
      </c>
      <c r="C49" s="3">
        <v>128</v>
      </c>
      <c r="D49" t="s">
        <v>16</v>
      </c>
      <c r="E49" t="s">
        <v>129</v>
      </c>
      <c r="F49" s="5" t="s">
        <v>133</v>
      </c>
      <c r="I49" s="2" t="s">
        <v>208</v>
      </c>
      <c r="J49" t="s">
        <v>15</v>
      </c>
      <c r="K49">
        <v>128</v>
      </c>
      <c r="L49" t="s">
        <v>13</v>
      </c>
      <c r="M49" t="s">
        <v>103</v>
      </c>
      <c r="N49" s="5">
        <v>1</v>
      </c>
    </row>
    <row r="50" spans="1:14" ht="15.75">
      <c r="A50" s="2" t="s">
        <v>14</v>
      </c>
      <c r="B50" t="s">
        <v>15</v>
      </c>
      <c r="C50" s="3">
        <v>128</v>
      </c>
      <c r="D50" t="s">
        <v>16</v>
      </c>
      <c r="E50" t="s">
        <v>103</v>
      </c>
      <c r="F50" s="5">
        <v>27</v>
      </c>
      <c r="I50" s="2" t="s">
        <v>107</v>
      </c>
      <c r="J50" t="s">
        <v>12</v>
      </c>
      <c r="K50">
        <v>8</v>
      </c>
      <c r="L50" t="s">
        <v>13</v>
      </c>
      <c r="M50" t="s">
        <v>103</v>
      </c>
      <c r="N50" s="5">
        <v>6</v>
      </c>
    </row>
    <row r="51" spans="1:14" ht="15.75">
      <c r="A51" s="2" t="s">
        <v>76</v>
      </c>
      <c r="B51" t="s">
        <v>18</v>
      </c>
      <c r="C51" s="3">
        <v>1</v>
      </c>
      <c r="D51" t="s">
        <v>5</v>
      </c>
      <c r="E51" t="s">
        <v>103</v>
      </c>
      <c r="F51" s="5">
        <v>5</v>
      </c>
      <c r="I51" s="2" t="s">
        <v>19</v>
      </c>
      <c r="J51" t="s">
        <v>15</v>
      </c>
      <c r="K51">
        <v>16</v>
      </c>
      <c r="L51" t="s">
        <v>5</v>
      </c>
      <c r="M51" t="s">
        <v>103</v>
      </c>
      <c r="N51" s="5">
        <v>14</v>
      </c>
    </row>
    <row r="52" spans="1:14" ht="15.75">
      <c r="A52" s="2" t="s">
        <v>75</v>
      </c>
      <c r="B52" t="s">
        <v>10</v>
      </c>
      <c r="C52" s="3">
        <v>4</v>
      </c>
      <c r="D52" t="s">
        <v>13</v>
      </c>
      <c r="E52" t="s">
        <v>103</v>
      </c>
      <c r="F52" s="5">
        <v>5</v>
      </c>
      <c r="I52" s="2" t="s">
        <v>223</v>
      </c>
      <c r="J52" t="s">
        <v>10</v>
      </c>
      <c r="K52">
        <v>4</v>
      </c>
      <c r="L52" t="s">
        <v>13</v>
      </c>
      <c r="M52" t="s">
        <v>103</v>
      </c>
      <c r="N52" s="5" t="s">
        <v>227</v>
      </c>
    </row>
    <row r="53" spans="1:14" ht="15.75">
      <c r="A53" s="2" t="s">
        <v>106</v>
      </c>
      <c r="B53" t="s">
        <v>12</v>
      </c>
      <c r="C53" s="3">
        <v>8</v>
      </c>
      <c r="D53" t="s">
        <v>13</v>
      </c>
      <c r="E53" t="s">
        <v>103</v>
      </c>
      <c r="F53" s="5">
        <v>4</v>
      </c>
      <c r="I53" s="2" t="s">
        <v>209</v>
      </c>
      <c r="J53" t="s">
        <v>15</v>
      </c>
      <c r="K53">
        <v>16</v>
      </c>
      <c r="L53" t="s">
        <v>5</v>
      </c>
      <c r="M53" t="s">
        <v>103</v>
      </c>
      <c r="N53" s="5">
        <v>2</v>
      </c>
    </row>
    <row r="54" spans="1:14" ht="15.75">
      <c r="A54" s="2" t="s">
        <v>107</v>
      </c>
      <c r="B54" t="s">
        <v>12</v>
      </c>
      <c r="C54" s="3">
        <v>8</v>
      </c>
      <c r="D54" t="s">
        <v>13</v>
      </c>
      <c r="E54" t="s">
        <v>103</v>
      </c>
      <c r="F54" s="5">
        <v>6</v>
      </c>
      <c r="I54" s="2" t="s">
        <v>210</v>
      </c>
      <c r="J54" t="s">
        <v>15</v>
      </c>
      <c r="K54">
        <v>128</v>
      </c>
      <c r="L54" t="s">
        <v>13</v>
      </c>
      <c r="M54" t="s">
        <v>103</v>
      </c>
      <c r="N54" s="5">
        <v>14</v>
      </c>
    </row>
    <row r="55" spans="1:14" ht="15.75">
      <c r="A55" s="2" t="s">
        <v>108</v>
      </c>
      <c r="B55" t="s">
        <v>15</v>
      </c>
      <c r="C55" s="3">
        <v>1</v>
      </c>
      <c r="D55" t="s">
        <v>16</v>
      </c>
      <c r="E55" t="s">
        <v>103</v>
      </c>
      <c r="F55" s="5">
        <v>2</v>
      </c>
      <c r="I55" s="2" t="s">
        <v>224</v>
      </c>
      <c r="J55" t="s">
        <v>15</v>
      </c>
      <c r="K55">
        <v>128</v>
      </c>
      <c r="L55" t="s">
        <v>13</v>
      </c>
      <c r="M55" t="s">
        <v>103</v>
      </c>
      <c r="N55" s="5" t="s">
        <v>163</v>
      </c>
    </row>
    <row r="56" spans="1:14" ht="15.75">
      <c r="A56" s="2" t="s">
        <v>109</v>
      </c>
      <c r="B56" t="s">
        <v>12</v>
      </c>
      <c r="C56" s="3">
        <v>8</v>
      </c>
      <c r="D56" t="s">
        <v>13</v>
      </c>
      <c r="E56" t="s">
        <v>103</v>
      </c>
      <c r="F56" s="5">
        <v>6</v>
      </c>
      <c r="I56" s="2" t="s">
        <v>174</v>
      </c>
      <c r="J56" t="s">
        <v>15</v>
      </c>
      <c r="K56" s="3">
        <v>16</v>
      </c>
      <c r="L56" t="s">
        <v>5</v>
      </c>
      <c r="M56" t="s">
        <v>103</v>
      </c>
      <c r="N56" s="5">
        <v>2</v>
      </c>
    </row>
    <row r="57" spans="1:14" ht="15.75">
      <c r="A57" s="2" t="s">
        <v>19</v>
      </c>
      <c r="B57" t="s">
        <v>15</v>
      </c>
      <c r="C57" s="3">
        <v>128</v>
      </c>
      <c r="D57" t="s">
        <v>20</v>
      </c>
      <c r="E57" t="s">
        <v>103</v>
      </c>
      <c r="F57" s="5">
        <v>14</v>
      </c>
      <c r="I57" s="2" t="s">
        <v>211</v>
      </c>
      <c r="J57" t="s">
        <v>12</v>
      </c>
      <c r="K57">
        <v>8</v>
      </c>
      <c r="L57" t="s">
        <v>13</v>
      </c>
      <c r="M57" t="s">
        <v>103</v>
      </c>
      <c r="N57" s="5">
        <v>14</v>
      </c>
    </row>
    <row r="58" spans="1:14" ht="15.75">
      <c r="A58" s="2" t="s">
        <v>79</v>
      </c>
      <c r="B58" t="s">
        <v>15</v>
      </c>
      <c r="C58" s="3">
        <v>128</v>
      </c>
      <c r="D58" t="s">
        <v>13</v>
      </c>
      <c r="E58" t="s">
        <v>103</v>
      </c>
      <c r="F58" s="5">
        <v>27</v>
      </c>
      <c r="I58" s="2" t="s">
        <v>196</v>
      </c>
      <c r="J58" t="s">
        <v>12</v>
      </c>
      <c r="K58">
        <v>8</v>
      </c>
      <c r="L58" t="s">
        <v>13</v>
      </c>
      <c r="M58" t="s">
        <v>103</v>
      </c>
      <c r="N58" s="5" t="s">
        <v>197</v>
      </c>
    </row>
    <row r="59" spans="1:14" ht="15.75">
      <c r="A59" s="2" t="s">
        <v>124</v>
      </c>
      <c r="B59" t="s">
        <v>12</v>
      </c>
      <c r="C59" s="3">
        <v>8</v>
      </c>
      <c r="D59" t="s">
        <v>13</v>
      </c>
      <c r="E59" t="s">
        <v>129</v>
      </c>
      <c r="F59" s="5" t="s">
        <v>138</v>
      </c>
      <c r="I59" s="2" t="s">
        <v>212</v>
      </c>
      <c r="J59" t="s">
        <v>15</v>
      </c>
      <c r="K59">
        <v>128</v>
      </c>
      <c r="L59" t="s">
        <v>13</v>
      </c>
      <c r="M59" t="s">
        <v>103</v>
      </c>
      <c r="N59" s="5">
        <v>1</v>
      </c>
    </row>
    <row r="60" spans="1:14" ht="15.75">
      <c r="A60" s="2" t="s">
        <v>115</v>
      </c>
      <c r="B60" t="s">
        <v>15</v>
      </c>
      <c r="C60" s="3">
        <v>128</v>
      </c>
      <c r="D60" t="s">
        <v>13</v>
      </c>
      <c r="E60" t="s">
        <v>129</v>
      </c>
      <c r="F60" s="5" t="s">
        <v>134</v>
      </c>
      <c r="I60" s="2" t="s">
        <v>213</v>
      </c>
      <c r="J60" t="s">
        <v>12</v>
      </c>
      <c r="K60">
        <v>8</v>
      </c>
      <c r="L60" t="s">
        <v>13</v>
      </c>
      <c r="M60" t="s">
        <v>103</v>
      </c>
      <c r="N60" s="5">
        <v>1</v>
      </c>
    </row>
    <row r="61" spans="1:14" ht="15.75">
      <c r="A61" s="2" t="s">
        <v>21</v>
      </c>
      <c r="B61" t="s">
        <v>15</v>
      </c>
      <c r="C61" s="3">
        <v>1</v>
      </c>
      <c r="D61" t="s">
        <v>16</v>
      </c>
      <c r="E61" t="s">
        <v>129</v>
      </c>
      <c r="F61" s="5" t="s">
        <v>135</v>
      </c>
      <c r="I61" s="2" t="s">
        <v>130</v>
      </c>
      <c r="J61" t="s">
        <v>15</v>
      </c>
      <c r="K61" s="3">
        <v>128</v>
      </c>
      <c r="L61" t="s">
        <v>13</v>
      </c>
      <c r="M61" t="s">
        <v>103</v>
      </c>
      <c r="N61" s="5">
        <v>9</v>
      </c>
    </row>
    <row r="62" spans="1:14" ht="15.75">
      <c r="A62" s="2" t="s">
        <v>110</v>
      </c>
      <c r="B62" t="s">
        <v>15</v>
      </c>
      <c r="C62" s="3">
        <v>128</v>
      </c>
      <c r="D62" t="s">
        <v>13</v>
      </c>
      <c r="E62" t="s">
        <v>103</v>
      </c>
      <c r="F62" s="5">
        <v>4</v>
      </c>
      <c r="I62" s="2" t="s">
        <v>214</v>
      </c>
      <c r="J62" t="s">
        <v>15</v>
      </c>
      <c r="K62" s="3">
        <v>16</v>
      </c>
      <c r="L62" t="s">
        <v>5</v>
      </c>
      <c r="M62" t="s">
        <v>103</v>
      </c>
      <c r="N62" s="5">
        <v>2</v>
      </c>
    </row>
    <row r="63" spans="1:14" ht="15.75">
      <c r="A63" s="2" t="s">
        <v>116</v>
      </c>
      <c r="B63" t="s">
        <v>15</v>
      </c>
      <c r="C63" s="3">
        <v>128</v>
      </c>
      <c r="D63" t="s">
        <v>13</v>
      </c>
      <c r="E63" t="s">
        <v>129</v>
      </c>
      <c r="F63" s="5" t="s">
        <v>136</v>
      </c>
      <c r="I63" s="2" t="s">
        <v>222</v>
      </c>
      <c r="J63" t="s">
        <v>15</v>
      </c>
      <c r="K63">
        <v>128</v>
      </c>
      <c r="L63" t="s">
        <v>13</v>
      </c>
      <c r="M63" t="s">
        <v>103</v>
      </c>
      <c r="N63" s="5" t="s">
        <v>226</v>
      </c>
    </row>
    <row r="64" spans="1:14" ht="15.75">
      <c r="A64" s="2" t="s">
        <v>162</v>
      </c>
      <c r="B64" t="s">
        <v>12</v>
      </c>
      <c r="C64" s="3">
        <v>8</v>
      </c>
      <c r="D64" t="s">
        <v>13</v>
      </c>
      <c r="E64" t="s">
        <v>129</v>
      </c>
      <c r="F64" s="5" t="s">
        <v>164</v>
      </c>
      <c r="I64" s="2" t="s">
        <v>215</v>
      </c>
      <c r="J64" t="s">
        <v>15</v>
      </c>
      <c r="K64">
        <v>128</v>
      </c>
      <c r="L64" t="s">
        <v>13</v>
      </c>
      <c r="M64" t="s">
        <v>103</v>
      </c>
      <c r="N64" s="5" t="s">
        <v>200</v>
      </c>
    </row>
    <row r="65" spans="1:14" ht="15.75">
      <c r="A65" s="2" t="s">
        <v>161</v>
      </c>
      <c r="B65" t="s">
        <v>12</v>
      </c>
      <c r="C65" s="3">
        <v>8</v>
      </c>
      <c r="D65" t="s">
        <v>13</v>
      </c>
      <c r="E65" t="s">
        <v>103</v>
      </c>
      <c r="F65" s="5" t="s">
        <v>163</v>
      </c>
      <c r="I65" s="2" t="s">
        <v>216</v>
      </c>
      <c r="J65" t="s">
        <v>15</v>
      </c>
      <c r="K65">
        <v>128</v>
      </c>
      <c r="L65" t="s">
        <v>13</v>
      </c>
      <c r="M65" t="s">
        <v>103</v>
      </c>
      <c r="N65" s="5">
        <v>14</v>
      </c>
    </row>
    <row r="66" spans="1:14" ht="15.75">
      <c r="A66" s="2" t="s">
        <v>125</v>
      </c>
      <c r="B66" t="s">
        <v>10</v>
      </c>
      <c r="C66" s="3">
        <v>4</v>
      </c>
      <c r="D66" t="s">
        <v>13</v>
      </c>
      <c r="E66" t="s">
        <v>129</v>
      </c>
      <c r="F66" s="5" t="s">
        <v>139</v>
      </c>
      <c r="I66" s="2" t="s">
        <v>217</v>
      </c>
      <c r="J66" t="s">
        <v>15</v>
      </c>
      <c r="K66">
        <v>128</v>
      </c>
      <c r="L66" t="s">
        <v>13</v>
      </c>
      <c r="M66" t="s">
        <v>103</v>
      </c>
      <c r="N66" s="5">
        <v>1</v>
      </c>
    </row>
    <row r="67" spans="1:14" ht="15.75">
      <c r="A67" s="2" t="s">
        <v>130</v>
      </c>
      <c r="B67" t="s">
        <v>15</v>
      </c>
      <c r="C67" s="3">
        <v>128</v>
      </c>
      <c r="D67" t="s">
        <v>13</v>
      </c>
      <c r="E67" t="s">
        <v>103</v>
      </c>
      <c r="F67" s="5">
        <v>9</v>
      </c>
      <c r="I67" s="2" t="s">
        <v>198</v>
      </c>
      <c r="J67" t="s">
        <v>12</v>
      </c>
      <c r="K67" s="3">
        <v>8</v>
      </c>
      <c r="L67" t="s">
        <v>13</v>
      </c>
      <c r="M67" t="s">
        <v>103</v>
      </c>
      <c r="N67" s="5" t="s">
        <v>131</v>
      </c>
    </row>
    <row r="68" spans="1:14" ht="15.75">
      <c r="A68" s="2" t="s">
        <v>23</v>
      </c>
      <c r="B68" t="s">
        <v>12</v>
      </c>
      <c r="C68" s="3">
        <v>8</v>
      </c>
      <c r="D68" t="s">
        <v>13</v>
      </c>
      <c r="E68" t="s">
        <v>129</v>
      </c>
      <c r="F68" s="5" t="s">
        <v>140</v>
      </c>
      <c r="I68" s="2" t="s">
        <v>218</v>
      </c>
      <c r="J68" t="s">
        <v>15</v>
      </c>
      <c r="K68">
        <v>128</v>
      </c>
      <c r="L68" t="s">
        <v>13</v>
      </c>
      <c r="M68" t="s">
        <v>103</v>
      </c>
      <c r="N68" s="5">
        <v>2</v>
      </c>
    </row>
    <row r="69" spans="1:14" ht="15.75">
      <c r="A69" s="2" t="s">
        <v>95</v>
      </c>
      <c r="B69" t="s">
        <v>15</v>
      </c>
      <c r="C69" s="3">
        <v>128</v>
      </c>
      <c r="D69" t="s">
        <v>13</v>
      </c>
      <c r="E69" t="s">
        <v>129</v>
      </c>
      <c r="F69" s="5" t="s">
        <v>137</v>
      </c>
      <c r="I69" s="2" t="s">
        <v>219</v>
      </c>
      <c r="J69" t="s">
        <v>15</v>
      </c>
      <c r="K69">
        <v>128</v>
      </c>
      <c r="L69" t="s">
        <v>13</v>
      </c>
      <c r="M69" t="s">
        <v>103</v>
      </c>
      <c r="N69" s="5">
        <v>2</v>
      </c>
    </row>
    <row r="70" spans="1:14" ht="15.75">
      <c r="A70" s="2" t="s">
        <v>111</v>
      </c>
      <c r="B70" t="s">
        <v>15</v>
      </c>
      <c r="C70" s="3">
        <v>1</v>
      </c>
      <c r="D70" t="s">
        <v>16</v>
      </c>
      <c r="E70" t="s">
        <v>103</v>
      </c>
      <c r="F70" s="5">
        <v>27</v>
      </c>
      <c r="I70" s="2" t="s">
        <v>62</v>
      </c>
      <c r="J70" t="s">
        <v>12</v>
      </c>
      <c r="K70" s="3">
        <v>8</v>
      </c>
      <c r="L70" t="s">
        <v>13</v>
      </c>
      <c r="M70" t="s">
        <v>103</v>
      </c>
      <c r="N70" s="5">
        <v>14</v>
      </c>
    </row>
    <row r="71" spans="1:14" ht="15.75">
      <c r="A71" s="2" t="s">
        <v>25</v>
      </c>
      <c r="B71" t="s">
        <v>15</v>
      </c>
      <c r="C71" s="3">
        <v>128</v>
      </c>
      <c r="D71" t="s">
        <v>13</v>
      </c>
      <c r="E71" t="s">
        <v>103</v>
      </c>
      <c r="F71" s="5">
        <v>10</v>
      </c>
      <c r="I71" s="2" t="s">
        <v>113</v>
      </c>
      <c r="J71" t="s">
        <v>15</v>
      </c>
      <c r="K71">
        <v>128</v>
      </c>
      <c r="L71" t="s">
        <v>13</v>
      </c>
      <c r="M71" t="s">
        <v>103</v>
      </c>
      <c r="N71" s="5">
        <v>14</v>
      </c>
    </row>
    <row r="72" spans="1:14" ht="15.75">
      <c r="A72" s="2" t="s">
        <v>112</v>
      </c>
      <c r="B72" t="s">
        <v>15</v>
      </c>
      <c r="C72" s="3">
        <v>16</v>
      </c>
      <c r="D72" t="s">
        <v>5</v>
      </c>
      <c r="E72" t="s">
        <v>103</v>
      </c>
      <c r="F72" s="5">
        <v>2</v>
      </c>
      <c r="I72" s="2" t="s">
        <v>220</v>
      </c>
      <c r="J72" t="s">
        <v>15</v>
      </c>
      <c r="K72">
        <v>128</v>
      </c>
      <c r="L72" t="s">
        <v>13</v>
      </c>
      <c r="M72" t="s">
        <v>103</v>
      </c>
      <c r="N72" s="5">
        <v>1</v>
      </c>
    </row>
    <row r="73" spans="1:14" ht="15.75">
      <c r="A73" s="2" t="s">
        <v>117</v>
      </c>
      <c r="B73" t="s">
        <v>15</v>
      </c>
      <c r="C73" s="3">
        <v>128</v>
      </c>
      <c r="D73" t="s">
        <v>13</v>
      </c>
      <c r="E73" t="s">
        <v>129</v>
      </c>
      <c r="F73" s="5" t="s">
        <v>135</v>
      </c>
      <c r="I73" s="2" t="s">
        <v>126</v>
      </c>
      <c r="J73" t="s">
        <v>12</v>
      </c>
      <c r="K73">
        <v>8</v>
      </c>
      <c r="L73" t="s">
        <v>13</v>
      </c>
      <c r="M73" t="s">
        <v>103</v>
      </c>
      <c r="N73" s="5" t="s">
        <v>142</v>
      </c>
    </row>
    <row r="74" spans="1:14" ht="15.75">
      <c r="A74" s="2" t="s">
        <v>118</v>
      </c>
      <c r="B74" t="s">
        <v>15</v>
      </c>
      <c r="C74" s="3">
        <v>128</v>
      </c>
      <c r="D74" t="s">
        <v>13</v>
      </c>
      <c r="E74" t="s">
        <v>129</v>
      </c>
      <c r="F74" s="5" t="s">
        <v>141</v>
      </c>
      <c r="I74" s="2" t="s">
        <v>202</v>
      </c>
      <c r="J74" t="s">
        <v>15</v>
      </c>
      <c r="K74" s="3">
        <v>16</v>
      </c>
      <c r="L74" t="s">
        <v>5</v>
      </c>
      <c r="M74" t="s">
        <v>103</v>
      </c>
      <c r="N74" s="5" t="s">
        <v>141</v>
      </c>
    </row>
    <row r="75" spans="1:14" ht="15.75">
      <c r="A75" s="2" t="s">
        <v>113</v>
      </c>
      <c r="B75" t="s">
        <v>15</v>
      </c>
      <c r="C75" s="3">
        <v>128</v>
      </c>
      <c r="D75" t="s">
        <v>13</v>
      </c>
      <c r="E75" t="s">
        <v>103</v>
      </c>
      <c r="F75" s="5">
        <v>14</v>
      </c>
      <c r="I75" s="2" t="s">
        <v>221</v>
      </c>
      <c r="J75" t="s">
        <v>12</v>
      </c>
      <c r="K75" s="3">
        <v>8</v>
      </c>
      <c r="L75" t="s">
        <v>13</v>
      </c>
      <c r="M75" t="s">
        <v>103</v>
      </c>
      <c r="N75" s="5">
        <v>14</v>
      </c>
    </row>
    <row r="76" spans="1:14" ht="15.75">
      <c r="A76" s="2" t="s">
        <v>119</v>
      </c>
      <c r="B76" t="s">
        <v>15</v>
      </c>
      <c r="C76" s="3">
        <v>128</v>
      </c>
      <c r="D76" t="s">
        <v>13</v>
      </c>
      <c r="E76" t="s">
        <v>129</v>
      </c>
      <c r="F76" s="5" t="s">
        <v>135</v>
      </c>
      <c r="I76" s="2" t="s">
        <v>206</v>
      </c>
      <c r="J76" t="s">
        <v>15</v>
      </c>
      <c r="K76">
        <v>128</v>
      </c>
      <c r="L76" t="s">
        <v>13</v>
      </c>
      <c r="M76" t="s">
        <v>103</v>
      </c>
      <c r="N76" s="5" t="s">
        <v>131</v>
      </c>
    </row>
    <row r="77" spans="1:14" ht="15.75">
      <c r="A77" s="2" t="s">
        <v>126</v>
      </c>
      <c r="B77" t="s">
        <v>12</v>
      </c>
      <c r="C77" s="3">
        <v>8</v>
      </c>
      <c r="D77" t="s">
        <v>13</v>
      </c>
      <c r="E77" t="s">
        <v>129</v>
      </c>
      <c r="F77" s="5" t="s">
        <v>142</v>
      </c>
      <c r="I77" s="2" t="s">
        <v>225</v>
      </c>
      <c r="J77" t="s">
        <v>15</v>
      </c>
      <c r="K77">
        <v>128</v>
      </c>
      <c r="L77" t="s">
        <v>13</v>
      </c>
      <c r="M77" t="s">
        <v>103</v>
      </c>
      <c r="N77" s="5" t="s">
        <v>163</v>
      </c>
    </row>
    <row r="78" spans="1:14" ht="15.75">
      <c r="A78" s="2" t="s">
        <v>120</v>
      </c>
      <c r="B78" t="s">
        <v>15</v>
      </c>
      <c r="C78" s="3">
        <v>128</v>
      </c>
      <c r="D78" t="s">
        <v>13</v>
      </c>
      <c r="E78" t="s">
        <v>129</v>
      </c>
      <c r="F78" s="5" t="s">
        <v>143</v>
      </c>
    </row>
    <row r="79" spans="1:14" ht="15.75">
      <c r="A79" s="2" t="s">
        <v>121</v>
      </c>
      <c r="B79" t="s">
        <v>15</v>
      </c>
      <c r="C79" s="3">
        <v>1</v>
      </c>
      <c r="D79" t="s">
        <v>16</v>
      </c>
      <c r="E79" t="s">
        <v>129</v>
      </c>
      <c r="F79" s="5" t="s">
        <v>144</v>
      </c>
    </row>
    <row r="80" spans="1:14" ht="15.75">
      <c r="A80" s="2" t="s">
        <v>122</v>
      </c>
      <c r="B80" t="s">
        <v>15</v>
      </c>
      <c r="C80" s="3">
        <v>128</v>
      </c>
      <c r="D80" t="s">
        <v>13</v>
      </c>
      <c r="E80" t="s">
        <v>129</v>
      </c>
      <c r="F80" s="5" t="s">
        <v>141</v>
      </c>
    </row>
    <row r="81" spans="1:20" ht="15.75">
      <c r="A81" s="2" t="s">
        <v>114</v>
      </c>
      <c r="B81" t="s">
        <v>15</v>
      </c>
      <c r="C81" s="3">
        <v>128</v>
      </c>
      <c r="D81" t="s">
        <v>13</v>
      </c>
      <c r="E81" t="s">
        <v>103</v>
      </c>
      <c r="F81" s="5">
        <v>4</v>
      </c>
    </row>
    <row r="82" spans="1:20" ht="15.75">
      <c r="A82" s="2" t="s">
        <v>123</v>
      </c>
      <c r="B82" t="s">
        <v>15</v>
      </c>
      <c r="C82" s="3">
        <v>128</v>
      </c>
      <c r="D82" t="s">
        <v>13</v>
      </c>
      <c r="E82" t="s">
        <v>129</v>
      </c>
      <c r="F82" s="5" t="s">
        <v>137</v>
      </c>
    </row>
    <row r="83" spans="1:20" ht="15.75">
      <c r="A83" s="2"/>
      <c r="C83" s="3"/>
    </row>
    <row r="84" spans="1:20" ht="21">
      <c r="A84" s="474" t="s">
        <v>64</v>
      </c>
      <c r="B84" s="474"/>
      <c r="C84" s="474"/>
      <c r="D84" s="474"/>
    </row>
    <row r="85" spans="1:20">
      <c r="A85" t="s">
        <v>2</v>
      </c>
      <c r="C85">
        <v>1</v>
      </c>
      <c r="D85" t="s">
        <v>2</v>
      </c>
    </row>
    <row r="86" spans="1:20" ht="15.75">
      <c r="A86" s="2" t="s">
        <v>33</v>
      </c>
      <c r="B86" t="s">
        <v>18</v>
      </c>
      <c r="C86" s="3">
        <v>1</v>
      </c>
      <c r="D86" t="s">
        <v>5</v>
      </c>
    </row>
    <row r="87" spans="1:20" ht="15.75">
      <c r="A87" s="2" t="s">
        <v>65</v>
      </c>
      <c r="B87" t="s">
        <v>12</v>
      </c>
      <c r="C87" s="3">
        <v>8</v>
      </c>
      <c r="D87" t="s">
        <v>13</v>
      </c>
    </row>
    <row r="88" spans="1:20" ht="15.75">
      <c r="A88" s="2" t="s">
        <v>66</v>
      </c>
      <c r="B88" t="s">
        <v>12</v>
      </c>
      <c r="C88" s="3">
        <v>8</v>
      </c>
      <c r="D88" t="s">
        <v>13</v>
      </c>
    </row>
    <row r="89" spans="1:20" ht="15.75">
      <c r="A89" s="2" t="s">
        <v>68</v>
      </c>
      <c r="B89" t="s">
        <v>15</v>
      </c>
      <c r="C89" s="3">
        <v>1</v>
      </c>
      <c r="D89" t="s">
        <v>13</v>
      </c>
    </row>
    <row r="90" spans="1:20" ht="15.75">
      <c r="A90" s="2" t="s">
        <v>69</v>
      </c>
      <c r="B90" t="s">
        <v>15</v>
      </c>
      <c r="C90" s="3">
        <v>128</v>
      </c>
      <c r="D90" t="s">
        <v>13</v>
      </c>
    </row>
    <row r="91" spans="1:20" ht="15.75">
      <c r="A91" s="2" t="s">
        <v>67</v>
      </c>
      <c r="B91" t="s">
        <v>10</v>
      </c>
      <c r="C91" s="3">
        <v>4</v>
      </c>
      <c r="D91" t="s">
        <v>13</v>
      </c>
    </row>
    <row r="92" spans="1:20" ht="15.75">
      <c r="A92" s="2"/>
      <c r="C92" s="3"/>
    </row>
    <row r="94" spans="1:20" ht="21">
      <c r="A94" s="474" t="s">
        <v>283</v>
      </c>
      <c r="B94" s="474"/>
      <c r="C94" s="474"/>
      <c r="D94" s="474"/>
      <c r="I94" s="474" t="s">
        <v>282</v>
      </c>
      <c r="J94" s="474"/>
      <c r="K94" s="474"/>
      <c r="L94" s="474"/>
      <c r="Q94" s="474" t="s">
        <v>281</v>
      </c>
      <c r="R94" s="474"/>
      <c r="S94" s="474"/>
      <c r="T94" s="474"/>
    </row>
    <row r="95" spans="1:20" ht="15.75">
      <c r="A95" s="2" t="s">
        <v>2</v>
      </c>
      <c r="C95" s="3">
        <v>1</v>
      </c>
      <c r="D95" t="s">
        <v>2</v>
      </c>
      <c r="I95" s="2" t="s">
        <v>2</v>
      </c>
      <c r="K95" s="3">
        <v>1</v>
      </c>
      <c r="L95" t="s">
        <v>2</v>
      </c>
      <c r="Q95" s="2" t="s">
        <v>2</v>
      </c>
      <c r="S95" s="3">
        <v>1</v>
      </c>
      <c r="T95" t="s">
        <v>2</v>
      </c>
    </row>
    <row r="96" spans="1:20">
      <c r="A96" t="s">
        <v>294</v>
      </c>
      <c r="B96" t="s">
        <v>15</v>
      </c>
      <c r="C96" s="3">
        <v>128</v>
      </c>
      <c r="D96" t="s">
        <v>4</v>
      </c>
      <c r="E96" s="1"/>
      <c r="I96" t="s">
        <v>274</v>
      </c>
      <c r="J96" t="s">
        <v>15</v>
      </c>
      <c r="K96" s="3">
        <v>128</v>
      </c>
      <c r="L96" t="s">
        <v>4</v>
      </c>
      <c r="Q96" t="s">
        <v>274</v>
      </c>
      <c r="R96" t="s">
        <v>15</v>
      </c>
      <c r="S96" s="3">
        <v>128</v>
      </c>
      <c r="T96" t="s">
        <v>4</v>
      </c>
    </row>
    <row r="97" spans="1:20">
      <c r="A97" t="s">
        <v>286</v>
      </c>
      <c r="B97" t="s">
        <v>15</v>
      </c>
      <c r="C97" s="3">
        <v>128</v>
      </c>
      <c r="D97" t="s">
        <v>4</v>
      </c>
      <c r="E97" s="1"/>
      <c r="I97" t="s">
        <v>275</v>
      </c>
      <c r="J97" t="s">
        <v>15</v>
      </c>
      <c r="K97" s="3">
        <v>128</v>
      </c>
      <c r="L97" t="s">
        <v>4</v>
      </c>
      <c r="Q97" t="s">
        <v>275</v>
      </c>
      <c r="R97" t="s">
        <v>15</v>
      </c>
      <c r="S97" s="3">
        <v>128</v>
      </c>
      <c r="T97" t="s">
        <v>4</v>
      </c>
    </row>
    <row r="98" spans="1:20">
      <c r="A98" t="s">
        <v>289</v>
      </c>
      <c r="B98" t="s">
        <v>15</v>
      </c>
      <c r="C98" s="3">
        <v>128</v>
      </c>
      <c r="D98" t="s">
        <v>4</v>
      </c>
      <c r="E98" s="1"/>
      <c r="I98" t="s">
        <v>266</v>
      </c>
      <c r="J98" t="s">
        <v>15</v>
      </c>
      <c r="K98" s="3">
        <v>128</v>
      </c>
      <c r="L98" t="s">
        <v>4</v>
      </c>
      <c r="Q98" t="s">
        <v>266</v>
      </c>
      <c r="R98" t="s">
        <v>15</v>
      </c>
      <c r="S98" s="3">
        <v>128</v>
      </c>
      <c r="T98" t="s">
        <v>4</v>
      </c>
    </row>
    <row r="99" spans="1:20">
      <c r="A99" t="s">
        <v>287</v>
      </c>
      <c r="B99" t="s">
        <v>15</v>
      </c>
      <c r="C99" s="3">
        <v>128</v>
      </c>
      <c r="D99" t="s">
        <v>4</v>
      </c>
      <c r="E99" s="1"/>
      <c r="I99" t="s">
        <v>269</v>
      </c>
      <c r="J99" t="s">
        <v>15</v>
      </c>
      <c r="K99" s="3">
        <v>128</v>
      </c>
      <c r="L99" t="s">
        <v>4</v>
      </c>
      <c r="Q99" t="s">
        <v>269</v>
      </c>
      <c r="R99" t="s">
        <v>15</v>
      </c>
      <c r="S99" s="3">
        <v>128</v>
      </c>
      <c r="T99" t="s">
        <v>4</v>
      </c>
    </row>
    <row r="100" spans="1:20">
      <c r="A100" t="s">
        <v>270</v>
      </c>
      <c r="B100" t="s">
        <v>15</v>
      </c>
      <c r="C100" s="3">
        <v>128</v>
      </c>
      <c r="D100" t="s">
        <v>4</v>
      </c>
      <c r="E100" s="1"/>
      <c r="I100" t="s">
        <v>276</v>
      </c>
      <c r="J100" t="s">
        <v>15</v>
      </c>
      <c r="K100" s="3">
        <v>128</v>
      </c>
      <c r="L100" t="s">
        <v>4</v>
      </c>
      <c r="Q100" t="s">
        <v>276</v>
      </c>
      <c r="R100" t="s">
        <v>15</v>
      </c>
      <c r="S100" s="3">
        <v>128</v>
      </c>
      <c r="T100" t="s">
        <v>4</v>
      </c>
    </row>
    <row r="101" spans="1:20">
      <c r="A101" t="s">
        <v>290</v>
      </c>
      <c r="B101" t="s">
        <v>15</v>
      </c>
      <c r="C101" s="3">
        <v>128</v>
      </c>
      <c r="D101" t="s">
        <v>4</v>
      </c>
      <c r="E101" s="1"/>
      <c r="I101" t="s">
        <v>268</v>
      </c>
      <c r="J101" t="s">
        <v>15</v>
      </c>
      <c r="K101" s="3">
        <v>128</v>
      </c>
      <c r="L101" t="s">
        <v>4</v>
      </c>
      <c r="Q101" t="s">
        <v>268</v>
      </c>
      <c r="R101" t="s">
        <v>15</v>
      </c>
      <c r="S101" s="3">
        <v>128</v>
      </c>
      <c r="T101" t="s">
        <v>4</v>
      </c>
    </row>
    <row r="102" spans="1:20">
      <c r="A102" t="s">
        <v>285</v>
      </c>
      <c r="B102" t="s">
        <v>15</v>
      </c>
      <c r="C102" s="3">
        <v>128</v>
      </c>
      <c r="D102" t="s">
        <v>4</v>
      </c>
      <c r="E102" s="1"/>
      <c r="I102" t="s">
        <v>270</v>
      </c>
      <c r="J102" t="s">
        <v>15</v>
      </c>
      <c r="K102" s="3">
        <v>128</v>
      </c>
      <c r="L102" t="s">
        <v>4</v>
      </c>
      <c r="Q102" t="s">
        <v>270</v>
      </c>
      <c r="R102" t="s">
        <v>15</v>
      </c>
      <c r="S102" s="3">
        <v>128</v>
      </c>
      <c r="T102" t="s">
        <v>4</v>
      </c>
    </row>
    <row r="103" spans="1:20">
      <c r="A103" t="s">
        <v>292</v>
      </c>
      <c r="B103" t="s">
        <v>15</v>
      </c>
      <c r="C103" s="3">
        <v>128</v>
      </c>
      <c r="D103" t="s">
        <v>4</v>
      </c>
      <c r="E103" s="1"/>
      <c r="I103" t="s">
        <v>267</v>
      </c>
      <c r="J103" t="s">
        <v>15</v>
      </c>
      <c r="K103" s="3">
        <v>128</v>
      </c>
      <c r="L103" t="s">
        <v>4</v>
      </c>
      <c r="Q103" t="s">
        <v>267</v>
      </c>
      <c r="R103" t="s">
        <v>15</v>
      </c>
      <c r="S103" s="3">
        <v>128</v>
      </c>
      <c r="T103" t="s">
        <v>4</v>
      </c>
    </row>
    <row r="104" spans="1:20">
      <c r="A104" t="s">
        <v>291</v>
      </c>
      <c r="B104" t="s">
        <v>15</v>
      </c>
      <c r="C104" s="3">
        <v>128</v>
      </c>
      <c r="D104" t="s">
        <v>4</v>
      </c>
      <c r="E104" s="1"/>
      <c r="I104" t="s">
        <v>277</v>
      </c>
      <c r="J104" t="s">
        <v>15</v>
      </c>
      <c r="K104" s="3">
        <v>128</v>
      </c>
      <c r="L104" t="s">
        <v>4</v>
      </c>
      <c r="Q104" t="s">
        <v>277</v>
      </c>
      <c r="R104" t="s">
        <v>15</v>
      </c>
      <c r="S104" s="3">
        <v>128</v>
      </c>
      <c r="T104" t="s">
        <v>4</v>
      </c>
    </row>
    <row r="105" spans="1:20">
      <c r="A105" t="s">
        <v>271</v>
      </c>
      <c r="B105" t="s">
        <v>15</v>
      </c>
      <c r="C105" s="3">
        <v>128</v>
      </c>
      <c r="D105" t="s">
        <v>4</v>
      </c>
      <c r="E105" s="1"/>
      <c r="I105" t="s">
        <v>278</v>
      </c>
      <c r="J105" t="s">
        <v>15</v>
      </c>
      <c r="K105" s="3">
        <v>128</v>
      </c>
      <c r="L105" t="s">
        <v>4</v>
      </c>
      <c r="Q105" t="s">
        <v>278</v>
      </c>
      <c r="R105" t="s">
        <v>15</v>
      </c>
      <c r="S105" s="3">
        <v>128</v>
      </c>
      <c r="T105" t="s">
        <v>4</v>
      </c>
    </row>
    <row r="106" spans="1:20">
      <c r="A106" t="s">
        <v>284</v>
      </c>
      <c r="B106" t="s">
        <v>15</v>
      </c>
      <c r="C106" s="3">
        <v>128</v>
      </c>
      <c r="D106" t="s">
        <v>4</v>
      </c>
      <c r="E106" s="1"/>
      <c r="I106" t="s">
        <v>34</v>
      </c>
      <c r="J106" t="s">
        <v>15</v>
      </c>
      <c r="K106" s="3">
        <v>128</v>
      </c>
      <c r="L106" t="s">
        <v>4</v>
      </c>
      <c r="Q106" t="s">
        <v>34</v>
      </c>
      <c r="R106" t="s">
        <v>15</v>
      </c>
      <c r="S106" s="3">
        <v>128</v>
      </c>
      <c r="T106" t="s">
        <v>4</v>
      </c>
    </row>
    <row r="107" spans="1:20">
      <c r="A107" t="s">
        <v>279</v>
      </c>
      <c r="B107" t="s">
        <v>15</v>
      </c>
      <c r="C107" s="3">
        <v>128</v>
      </c>
      <c r="D107" t="s">
        <v>4</v>
      </c>
      <c r="E107" s="1"/>
      <c r="I107" t="s">
        <v>271</v>
      </c>
      <c r="J107" t="s">
        <v>15</v>
      </c>
      <c r="K107" s="3">
        <v>128</v>
      </c>
      <c r="L107" t="s">
        <v>4</v>
      </c>
      <c r="Q107" t="s">
        <v>271</v>
      </c>
      <c r="R107" t="s">
        <v>15</v>
      </c>
      <c r="S107" s="3">
        <v>128</v>
      </c>
      <c r="T107" t="s">
        <v>4</v>
      </c>
    </row>
    <row r="108" spans="1:20">
      <c r="A108" t="s">
        <v>293</v>
      </c>
      <c r="B108" t="s">
        <v>15</v>
      </c>
      <c r="C108" s="3">
        <v>128</v>
      </c>
      <c r="D108" t="s">
        <v>4</v>
      </c>
      <c r="E108" s="1"/>
      <c r="I108" t="s">
        <v>272</v>
      </c>
      <c r="J108" t="s">
        <v>15</v>
      </c>
      <c r="K108" s="3">
        <v>128</v>
      </c>
      <c r="L108" t="s">
        <v>4</v>
      </c>
      <c r="Q108" t="s">
        <v>272</v>
      </c>
      <c r="R108" t="s">
        <v>15</v>
      </c>
      <c r="S108" s="3">
        <v>128</v>
      </c>
      <c r="T108" t="s">
        <v>4</v>
      </c>
    </row>
    <row r="109" spans="1:20">
      <c r="A109" t="s">
        <v>273</v>
      </c>
      <c r="B109" t="s">
        <v>15</v>
      </c>
      <c r="C109" s="3">
        <v>128</v>
      </c>
      <c r="D109" t="s">
        <v>4</v>
      </c>
      <c r="E109" s="1"/>
      <c r="I109" t="s">
        <v>279</v>
      </c>
      <c r="J109" t="s">
        <v>15</v>
      </c>
      <c r="K109" s="3">
        <v>128</v>
      </c>
      <c r="L109" t="s">
        <v>4</v>
      </c>
      <c r="Q109" t="s">
        <v>279</v>
      </c>
      <c r="R109" t="s">
        <v>15</v>
      </c>
      <c r="S109" s="3">
        <v>128</v>
      </c>
      <c r="T109" t="s">
        <v>4</v>
      </c>
    </row>
    <row r="110" spans="1:20">
      <c r="A110" t="s">
        <v>288</v>
      </c>
      <c r="B110" t="s">
        <v>15</v>
      </c>
      <c r="C110" s="3">
        <v>128</v>
      </c>
      <c r="D110" t="s">
        <v>4</v>
      </c>
      <c r="E110" s="1"/>
      <c r="I110" t="s">
        <v>35</v>
      </c>
      <c r="J110" t="s">
        <v>15</v>
      </c>
      <c r="K110" s="3">
        <v>128</v>
      </c>
      <c r="L110" t="s">
        <v>4</v>
      </c>
      <c r="Q110" t="s">
        <v>35</v>
      </c>
      <c r="R110" t="s">
        <v>15</v>
      </c>
      <c r="S110" s="3">
        <v>128</v>
      </c>
      <c r="T110" t="s">
        <v>4</v>
      </c>
    </row>
    <row r="111" spans="1:20">
      <c r="I111" t="s">
        <v>273</v>
      </c>
      <c r="J111" t="s">
        <v>15</v>
      </c>
      <c r="K111" s="3">
        <v>128</v>
      </c>
      <c r="L111" t="s">
        <v>4</v>
      </c>
      <c r="Q111" t="s">
        <v>273</v>
      </c>
      <c r="R111" t="s">
        <v>15</v>
      </c>
      <c r="S111" s="3">
        <v>128</v>
      </c>
      <c r="T111" t="s">
        <v>4</v>
      </c>
    </row>
    <row r="112" spans="1:20">
      <c r="I112" t="s">
        <v>280</v>
      </c>
      <c r="J112" t="s">
        <v>15</v>
      </c>
      <c r="K112" s="3">
        <v>128</v>
      </c>
      <c r="L112" t="s">
        <v>4</v>
      </c>
      <c r="Q112" t="s">
        <v>280</v>
      </c>
      <c r="R112" t="s">
        <v>15</v>
      </c>
      <c r="S112" s="3">
        <v>128</v>
      </c>
      <c r="T112" t="s">
        <v>4</v>
      </c>
    </row>
    <row r="113" spans="1:20">
      <c r="E113" s="1"/>
    </row>
    <row r="114" spans="1:20">
      <c r="E114" s="1"/>
    </row>
    <row r="115" spans="1:20">
      <c r="E115" s="1"/>
    </row>
    <row r="116" spans="1:20">
      <c r="E116" s="1"/>
    </row>
    <row r="117" spans="1:20" ht="21">
      <c r="A117" s="474" t="s">
        <v>70</v>
      </c>
      <c r="B117" s="474"/>
      <c r="C117" s="474"/>
      <c r="D117" s="474"/>
      <c r="E117" s="1"/>
      <c r="I117" s="474" t="s">
        <v>340</v>
      </c>
      <c r="J117" s="474"/>
      <c r="K117" s="474"/>
      <c r="L117" s="474"/>
      <c r="Q117" s="474" t="s">
        <v>70</v>
      </c>
      <c r="R117" s="474"/>
      <c r="S117" s="474"/>
      <c r="T117" s="474"/>
    </row>
    <row r="118" spans="1:20" ht="15.75">
      <c r="A118" s="2" t="s">
        <v>2</v>
      </c>
      <c r="C118" s="3">
        <v>1</v>
      </c>
      <c r="D118" t="s">
        <v>2</v>
      </c>
      <c r="E118" s="1"/>
      <c r="I118" s="2" t="s">
        <v>2</v>
      </c>
      <c r="K118" s="3">
        <v>1</v>
      </c>
      <c r="L118" t="s">
        <v>2</v>
      </c>
      <c r="Q118" s="2" t="s">
        <v>2</v>
      </c>
      <c r="S118" s="3">
        <v>1</v>
      </c>
      <c r="T118" t="s">
        <v>2</v>
      </c>
    </row>
    <row r="119" spans="1:20">
      <c r="A119" t="s">
        <v>71</v>
      </c>
      <c r="B119" t="s">
        <v>12</v>
      </c>
      <c r="C119" s="3">
        <v>8</v>
      </c>
      <c r="D119" t="s">
        <v>13</v>
      </c>
      <c r="E119" s="1"/>
      <c r="I119" t="s">
        <v>71</v>
      </c>
      <c r="J119" t="s">
        <v>12</v>
      </c>
      <c r="K119" s="3">
        <v>8</v>
      </c>
      <c r="L119" t="s">
        <v>13</v>
      </c>
      <c r="Q119" t="s">
        <v>71</v>
      </c>
      <c r="R119" t="s">
        <v>12</v>
      </c>
      <c r="S119" s="3">
        <v>8</v>
      </c>
      <c r="T119" t="s">
        <v>13</v>
      </c>
    </row>
    <row r="120" spans="1:20">
      <c r="A120" t="s">
        <v>72</v>
      </c>
      <c r="B120" t="s">
        <v>15</v>
      </c>
      <c r="C120" s="3">
        <v>1</v>
      </c>
      <c r="D120" t="s">
        <v>13</v>
      </c>
      <c r="I120" t="s">
        <v>72</v>
      </c>
      <c r="J120" t="s">
        <v>15</v>
      </c>
      <c r="K120" s="3">
        <v>1</v>
      </c>
      <c r="L120" t="s">
        <v>13</v>
      </c>
      <c r="Q120" t="s">
        <v>72</v>
      </c>
      <c r="R120" t="s">
        <v>15</v>
      </c>
      <c r="S120" s="3">
        <v>1</v>
      </c>
      <c r="T120" t="s">
        <v>13</v>
      </c>
    </row>
    <row r="121" spans="1:20">
      <c r="A121" t="s">
        <v>73</v>
      </c>
      <c r="B121" t="s">
        <v>18</v>
      </c>
      <c r="C121" s="3">
        <v>1</v>
      </c>
      <c r="D121" t="s">
        <v>5</v>
      </c>
      <c r="I121" t="s">
        <v>73</v>
      </c>
      <c r="J121" t="s">
        <v>18</v>
      </c>
      <c r="K121" s="3">
        <v>1</v>
      </c>
      <c r="L121" t="s">
        <v>5</v>
      </c>
      <c r="Q121" t="s">
        <v>73</v>
      </c>
      <c r="R121" t="s">
        <v>18</v>
      </c>
      <c r="S121" s="3">
        <v>1</v>
      </c>
      <c r="T121" t="s">
        <v>5</v>
      </c>
    </row>
    <row r="122" spans="1:20">
      <c r="A122" t="s">
        <v>74</v>
      </c>
      <c r="B122" t="s">
        <v>10</v>
      </c>
      <c r="C122" s="3">
        <v>4</v>
      </c>
      <c r="D122" t="s">
        <v>13</v>
      </c>
      <c r="I122" t="s">
        <v>74</v>
      </c>
      <c r="J122" t="s">
        <v>10</v>
      </c>
      <c r="K122" s="3">
        <v>4</v>
      </c>
      <c r="L122" t="s">
        <v>13</v>
      </c>
      <c r="Q122" t="s">
        <v>74</v>
      </c>
      <c r="R122" t="s">
        <v>10</v>
      </c>
      <c r="S122" s="3">
        <v>4</v>
      </c>
      <c r="T122" t="s">
        <v>13</v>
      </c>
    </row>
    <row r="125" spans="1:20" ht="15.75">
      <c r="A125" s="2" t="s">
        <v>2</v>
      </c>
      <c r="C125" s="3">
        <v>1</v>
      </c>
      <c r="D125" t="s">
        <v>2</v>
      </c>
      <c r="I125" s="2" t="s">
        <v>2</v>
      </c>
      <c r="K125" s="3">
        <v>1</v>
      </c>
      <c r="L125" t="s">
        <v>2</v>
      </c>
      <c r="Q125" s="2" t="s">
        <v>2</v>
      </c>
      <c r="S125" s="3">
        <v>1</v>
      </c>
      <c r="T125" t="s">
        <v>2</v>
      </c>
    </row>
    <row r="126" spans="1:20">
      <c r="A126" t="s">
        <v>304</v>
      </c>
      <c r="B126" t="s">
        <v>15</v>
      </c>
      <c r="C126" s="3">
        <v>1</v>
      </c>
      <c r="D126" t="s">
        <v>13</v>
      </c>
      <c r="I126" t="s">
        <v>304</v>
      </c>
      <c r="J126" t="s">
        <v>15</v>
      </c>
      <c r="K126" s="3">
        <v>1</v>
      </c>
      <c r="L126" t="s">
        <v>13</v>
      </c>
      <c r="Q126" t="s">
        <v>308</v>
      </c>
      <c r="R126" t="s">
        <v>15</v>
      </c>
      <c r="S126" s="3">
        <v>1</v>
      </c>
      <c r="T126" t="s">
        <v>13</v>
      </c>
    </row>
    <row r="127" spans="1:20">
      <c r="A127" t="s">
        <v>305</v>
      </c>
      <c r="B127" t="s">
        <v>15</v>
      </c>
      <c r="C127" s="3">
        <v>1</v>
      </c>
      <c r="D127" t="s">
        <v>13</v>
      </c>
      <c r="I127" t="s">
        <v>305</v>
      </c>
      <c r="J127" t="s">
        <v>15</v>
      </c>
      <c r="K127" s="3">
        <v>1</v>
      </c>
      <c r="L127" t="s">
        <v>13</v>
      </c>
      <c r="Q127" t="s">
        <v>342</v>
      </c>
      <c r="R127" t="s">
        <v>18</v>
      </c>
      <c r="S127" s="3">
        <v>5</v>
      </c>
      <c r="T127" t="s">
        <v>5</v>
      </c>
    </row>
    <row r="128" spans="1:20">
      <c r="A128" t="s">
        <v>306</v>
      </c>
      <c r="B128" t="s">
        <v>15</v>
      </c>
      <c r="C128" s="3">
        <v>1</v>
      </c>
      <c r="D128" t="s">
        <v>13</v>
      </c>
      <c r="I128" t="s">
        <v>306</v>
      </c>
      <c r="J128" t="s">
        <v>15</v>
      </c>
      <c r="K128" s="3">
        <v>1</v>
      </c>
      <c r="L128" t="s">
        <v>13</v>
      </c>
      <c r="Q128" t="s">
        <v>343</v>
      </c>
      <c r="R128" t="s">
        <v>12</v>
      </c>
      <c r="S128" s="3">
        <v>8</v>
      </c>
      <c r="T128" t="s">
        <v>13</v>
      </c>
    </row>
    <row r="129" spans="1:20">
      <c r="A129" t="s">
        <v>346</v>
      </c>
      <c r="B129" t="s">
        <v>15</v>
      </c>
      <c r="C129" s="3">
        <v>1</v>
      </c>
      <c r="D129" t="s">
        <v>13</v>
      </c>
      <c r="I129" t="s">
        <v>307</v>
      </c>
      <c r="J129" t="s">
        <v>15</v>
      </c>
      <c r="K129" s="3">
        <v>1</v>
      </c>
      <c r="L129" t="s">
        <v>13</v>
      </c>
      <c r="Q129" t="s">
        <v>303</v>
      </c>
      <c r="R129" t="s">
        <v>18</v>
      </c>
      <c r="S129" s="3">
        <v>1</v>
      </c>
      <c r="T129" t="s">
        <v>5</v>
      </c>
    </row>
    <row r="130" spans="1:20">
      <c r="A130" t="s">
        <v>347</v>
      </c>
      <c r="B130" t="s">
        <v>15</v>
      </c>
      <c r="C130" s="3">
        <v>1</v>
      </c>
      <c r="D130" t="s">
        <v>13</v>
      </c>
      <c r="I130" t="s">
        <v>308</v>
      </c>
      <c r="J130" t="s">
        <v>15</v>
      </c>
      <c r="K130" s="3">
        <v>1</v>
      </c>
      <c r="L130" t="s">
        <v>13</v>
      </c>
      <c r="Q130" t="s">
        <v>302</v>
      </c>
      <c r="R130" t="s">
        <v>15</v>
      </c>
      <c r="S130" s="3">
        <v>1</v>
      </c>
      <c r="T130" t="s">
        <v>13</v>
      </c>
    </row>
    <row r="131" spans="1:20">
      <c r="A131" t="s">
        <v>348</v>
      </c>
      <c r="B131" t="s">
        <v>15</v>
      </c>
      <c r="C131" s="3">
        <v>1</v>
      </c>
      <c r="D131" t="s">
        <v>13</v>
      </c>
      <c r="I131" t="s">
        <v>309</v>
      </c>
      <c r="J131" t="s">
        <v>15</v>
      </c>
      <c r="K131" s="3">
        <v>1</v>
      </c>
      <c r="L131" t="s">
        <v>13</v>
      </c>
      <c r="Q131" t="s">
        <v>345</v>
      </c>
      <c r="R131" t="s">
        <v>12</v>
      </c>
      <c r="S131" s="3">
        <v>8</v>
      </c>
      <c r="T131" t="s">
        <v>13</v>
      </c>
    </row>
    <row r="132" spans="1:20">
      <c r="A132" t="s">
        <v>309</v>
      </c>
      <c r="B132" t="s">
        <v>15</v>
      </c>
      <c r="C132" s="3">
        <v>1</v>
      </c>
      <c r="D132" t="s">
        <v>13</v>
      </c>
      <c r="I132" t="s">
        <v>310</v>
      </c>
      <c r="J132" t="s">
        <v>15</v>
      </c>
      <c r="K132" s="3">
        <v>1</v>
      </c>
      <c r="L132" t="s">
        <v>13</v>
      </c>
      <c r="Q132" t="s">
        <v>368</v>
      </c>
      <c r="R132" t="s">
        <v>15</v>
      </c>
      <c r="S132" s="3">
        <v>1</v>
      </c>
      <c r="T132" t="s">
        <v>13</v>
      </c>
    </row>
    <row r="133" spans="1:20">
      <c r="A133" t="s">
        <v>310</v>
      </c>
      <c r="B133" t="s">
        <v>15</v>
      </c>
      <c r="C133" s="3">
        <v>1</v>
      </c>
      <c r="D133" t="s">
        <v>13</v>
      </c>
      <c r="I133" t="s">
        <v>311</v>
      </c>
      <c r="J133" t="s">
        <v>15</v>
      </c>
      <c r="K133" s="3">
        <v>1</v>
      </c>
      <c r="L133" t="s">
        <v>13</v>
      </c>
      <c r="Q133" t="s">
        <v>364</v>
      </c>
      <c r="R133" t="s">
        <v>15</v>
      </c>
      <c r="S133" s="3">
        <v>1</v>
      </c>
      <c r="T133" t="s">
        <v>13</v>
      </c>
    </row>
    <row r="134" spans="1:20">
      <c r="A134" t="s">
        <v>349</v>
      </c>
      <c r="B134" t="s">
        <v>15</v>
      </c>
      <c r="C134" s="3">
        <v>1</v>
      </c>
      <c r="D134" t="s">
        <v>13</v>
      </c>
      <c r="I134" t="s">
        <v>312</v>
      </c>
      <c r="J134" t="s">
        <v>12</v>
      </c>
      <c r="K134" s="3">
        <v>8</v>
      </c>
      <c r="L134" t="s">
        <v>13</v>
      </c>
      <c r="Q134" t="s">
        <v>332</v>
      </c>
      <c r="R134" t="s">
        <v>10</v>
      </c>
      <c r="S134" s="3">
        <v>4</v>
      </c>
      <c r="T134" t="s">
        <v>13</v>
      </c>
    </row>
    <row r="135" spans="1:20">
      <c r="A135" t="s">
        <v>311</v>
      </c>
      <c r="B135" t="s">
        <v>15</v>
      </c>
      <c r="C135" s="3">
        <v>1</v>
      </c>
      <c r="D135" t="s">
        <v>13</v>
      </c>
      <c r="I135" t="s">
        <v>313</v>
      </c>
      <c r="J135" t="s">
        <v>12</v>
      </c>
      <c r="K135" s="3">
        <v>8</v>
      </c>
      <c r="L135" t="s">
        <v>13</v>
      </c>
      <c r="Q135" t="s">
        <v>336</v>
      </c>
      <c r="R135" t="s">
        <v>15</v>
      </c>
      <c r="S135" s="3">
        <v>1</v>
      </c>
      <c r="T135" t="s">
        <v>13</v>
      </c>
    </row>
    <row r="136" spans="1:20">
      <c r="A136" t="s">
        <v>350</v>
      </c>
      <c r="B136" t="s">
        <v>15</v>
      </c>
      <c r="C136" s="3">
        <v>1</v>
      </c>
      <c r="D136" t="s">
        <v>13</v>
      </c>
      <c r="I136" t="s">
        <v>314</v>
      </c>
      <c r="J136" t="s">
        <v>15</v>
      </c>
      <c r="K136" s="3">
        <v>1</v>
      </c>
      <c r="L136" t="s">
        <v>13</v>
      </c>
      <c r="Q136" t="s">
        <v>337</v>
      </c>
      <c r="R136" t="s">
        <v>15</v>
      </c>
      <c r="S136" s="3">
        <v>1</v>
      </c>
      <c r="T136" t="s">
        <v>13</v>
      </c>
    </row>
    <row r="137" spans="1:20">
      <c r="A137" t="s">
        <v>314</v>
      </c>
      <c r="B137" t="s">
        <v>15</v>
      </c>
      <c r="C137" s="3">
        <v>1</v>
      </c>
      <c r="D137" t="s">
        <v>13</v>
      </c>
      <c r="I137" t="s">
        <v>315</v>
      </c>
      <c r="J137" t="s">
        <v>12</v>
      </c>
      <c r="K137" s="3">
        <v>8</v>
      </c>
      <c r="L137" t="s">
        <v>13</v>
      </c>
    </row>
    <row r="138" spans="1:20">
      <c r="A138" t="s">
        <v>351</v>
      </c>
      <c r="B138" t="s">
        <v>12</v>
      </c>
      <c r="C138" s="3">
        <v>8</v>
      </c>
      <c r="D138" t="s">
        <v>13</v>
      </c>
      <c r="I138" t="s">
        <v>316</v>
      </c>
      <c r="J138" t="s">
        <v>12</v>
      </c>
      <c r="K138" s="3">
        <v>8</v>
      </c>
      <c r="L138" t="s">
        <v>13</v>
      </c>
    </row>
    <row r="139" spans="1:20">
      <c r="A139" t="s">
        <v>352</v>
      </c>
      <c r="B139" t="s">
        <v>15</v>
      </c>
      <c r="C139" s="3">
        <v>1</v>
      </c>
      <c r="D139" t="s">
        <v>13</v>
      </c>
      <c r="I139" t="s">
        <v>338</v>
      </c>
      <c r="J139" t="s">
        <v>15</v>
      </c>
      <c r="K139" s="3">
        <v>1</v>
      </c>
      <c r="L139" t="s">
        <v>13</v>
      </c>
    </row>
    <row r="140" spans="1:20">
      <c r="A140" t="s">
        <v>353</v>
      </c>
      <c r="B140" t="s">
        <v>15</v>
      </c>
      <c r="C140" s="3">
        <v>1</v>
      </c>
      <c r="D140" t="s">
        <v>13</v>
      </c>
      <c r="I140" t="s">
        <v>317</v>
      </c>
      <c r="J140" t="s">
        <v>15</v>
      </c>
      <c r="K140" s="3">
        <v>1</v>
      </c>
      <c r="L140" t="s">
        <v>13</v>
      </c>
    </row>
    <row r="141" spans="1:20">
      <c r="A141" t="s">
        <v>354</v>
      </c>
      <c r="B141" t="s">
        <v>18</v>
      </c>
      <c r="C141" s="3">
        <v>50</v>
      </c>
      <c r="D141" t="s">
        <v>5</v>
      </c>
      <c r="I141" t="s">
        <v>318</v>
      </c>
      <c r="J141" t="s">
        <v>15</v>
      </c>
      <c r="K141" s="3">
        <v>1</v>
      </c>
      <c r="L141" t="s">
        <v>13</v>
      </c>
    </row>
    <row r="142" spans="1:20">
      <c r="A142" t="s">
        <v>315</v>
      </c>
      <c r="B142" t="s">
        <v>12</v>
      </c>
      <c r="C142" s="3">
        <v>8</v>
      </c>
      <c r="D142" t="s">
        <v>13</v>
      </c>
      <c r="I142" t="s">
        <v>319</v>
      </c>
      <c r="J142" t="s">
        <v>15</v>
      </c>
      <c r="K142" s="3">
        <v>1</v>
      </c>
      <c r="L142" t="s">
        <v>13</v>
      </c>
    </row>
    <row r="143" spans="1:20">
      <c r="A143" t="s">
        <v>342</v>
      </c>
      <c r="B143" t="s">
        <v>18</v>
      </c>
      <c r="C143" s="3">
        <v>5</v>
      </c>
      <c r="D143" t="s">
        <v>5</v>
      </c>
      <c r="I143" t="s">
        <v>302</v>
      </c>
      <c r="J143" t="s">
        <v>15</v>
      </c>
      <c r="K143" s="3">
        <v>1</v>
      </c>
      <c r="L143" t="s">
        <v>13</v>
      </c>
    </row>
    <row r="144" spans="1:20">
      <c r="A144" t="s">
        <v>343</v>
      </c>
      <c r="B144" t="s">
        <v>12</v>
      </c>
      <c r="C144" s="3">
        <v>8</v>
      </c>
      <c r="D144" t="s">
        <v>13</v>
      </c>
      <c r="I144" t="s">
        <v>303</v>
      </c>
      <c r="J144" t="s">
        <v>18</v>
      </c>
      <c r="K144" s="3">
        <v>1</v>
      </c>
      <c r="L144" t="s">
        <v>5</v>
      </c>
    </row>
    <row r="145" spans="1:12">
      <c r="A145" t="s">
        <v>355</v>
      </c>
      <c r="B145" t="s">
        <v>15</v>
      </c>
      <c r="C145" s="3">
        <v>1</v>
      </c>
      <c r="D145" t="s">
        <v>13</v>
      </c>
      <c r="I145" t="s">
        <v>320</v>
      </c>
      <c r="J145" t="s">
        <v>15</v>
      </c>
      <c r="K145" s="3">
        <v>1</v>
      </c>
      <c r="L145" t="s">
        <v>13</v>
      </c>
    </row>
    <row r="146" spans="1:12">
      <c r="A146" t="s">
        <v>356</v>
      </c>
      <c r="B146" t="s">
        <v>18</v>
      </c>
      <c r="C146" s="3">
        <v>1</v>
      </c>
      <c r="D146" t="s">
        <v>5</v>
      </c>
      <c r="I146" t="s">
        <v>321</v>
      </c>
      <c r="J146" t="s">
        <v>15</v>
      </c>
      <c r="K146" s="3">
        <v>1</v>
      </c>
      <c r="L146" t="s">
        <v>13</v>
      </c>
    </row>
    <row r="147" spans="1:12">
      <c r="A147" t="s">
        <v>357</v>
      </c>
      <c r="B147" t="s">
        <v>15</v>
      </c>
      <c r="C147" s="3">
        <v>1</v>
      </c>
      <c r="D147" t="s">
        <v>13</v>
      </c>
      <c r="I147" t="s">
        <v>322</v>
      </c>
      <c r="J147" t="s">
        <v>15</v>
      </c>
      <c r="K147" s="3">
        <v>1</v>
      </c>
      <c r="L147" t="s">
        <v>13</v>
      </c>
    </row>
    <row r="148" spans="1:12">
      <c r="A148" t="s">
        <v>358</v>
      </c>
      <c r="B148" t="s">
        <v>15</v>
      </c>
      <c r="C148" s="3">
        <v>1</v>
      </c>
      <c r="D148" t="s">
        <v>13</v>
      </c>
      <c r="I148" t="s">
        <v>333</v>
      </c>
      <c r="J148" t="s">
        <v>12</v>
      </c>
      <c r="K148" s="3">
        <v>8</v>
      </c>
      <c r="L148" t="s">
        <v>13</v>
      </c>
    </row>
    <row r="149" spans="1:12">
      <c r="A149" t="s">
        <v>359</v>
      </c>
      <c r="B149" t="s">
        <v>15</v>
      </c>
      <c r="C149" s="3">
        <v>1</v>
      </c>
      <c r="D149" t="s">
        <v>13</v>
      </c>
      <c r="I149" t="s">
        <v>368</v>
      </c>
      <c r="J149" t="s">
        <v>15</v>
      </c>
      <c r="K149" s="3">
        <v>1</v>
      </c>
      <c r="L149" t="s">
        <v>13</v>
      </c>
    </row>
    <row r="150" spans="1:12">
      <c r="A150" t="s">
        <v>318</v>
      </c>
      <c r="B150" t="s">
        <v>15</v>
      </c>
      <c r="C150" s="3">
        <v>1</v>
      </c>
      <c r="D150" t="s">
        <v>13</v>
      </c>
      <c r="I150" t="s">
        <v>323</v>
      </c>
      <c r="J150" t="s">
        <v>12</v>
      </c>
      <c r="K150" s="3">
        <v>8</v>
      </c>
      <c r="L150" t="s">
        <v>13</v>
      </c>
    </row>
    <row r="151" spans="1:12">
      <c r="A151" t="s">
        <v>319</v>
      </c>
      <c r="B151" t="s">
        <v>15</v>
      </c>
      <c r="C151" s="3">
        <v>1</v>
      </c>
      <c r="D151" t="s">
        <v>13</v>
      </c>
      <c r="I151" t="s">
        <v>324</v>
      </c>
      <c r="J151" t="s">
        <v>18</v>
      </c>
      <c r="K151" s="3">
        <v>1</v>
      </c>
      <c r="L151" t="s">
        <v>5</v>
      </c>
    </row>
    <row r="152" spans="1:12">
      <c r="A152" t="s">
        <v>360</v>
      </c>
      <c r="B152" t="s">
        <v>12</v>
      </c>
      <c r="C152" s="3">
        <v>8</v>
      </c>
      <c r="D152" t="s">
        <v>13</v>
      </c>
      <c r="I152" t="s">
        <v>325</v>
      </c>
      <c r="J152" t="s">
        <v>18</v>
      </c>
      <c r="K152" s="3">
        <v>1</v>
      </c>
      <c r="L152" t="s">
        <v>5</v>
      </c>
    </row>
    <row r="153" spans="1:12">
      <c r="A153" t="s">
        <v>361</v>
      </c>
      <c r="B153" t="s">
        <v>15</v>
      </c>
      <c r="C153" s="3">
        <v>1</v>
      </c>
      <c r="D153" t="s">
        <v>13</v>
      </c>
      <c r="I153" t="s">
        <v>326</v>
      </c>
      <c r="J153" t="s">
        <v>18</v>
      </c>
      <c r="K153" s="3">
        <v>1</v>
      </c>
      <c r="L153" t="s">
        <v>5</v>
      </c>
    </row>
    <row r="154" spans="1:12">
      <c r="A154" t="s">
        <v>333</v>
      </c>
      <c r="B154" t="s">
        <v>12</v>
      </c>
      <c r="C154" s="3">
        <v>8</v>
      </c>
      <c r="D154" t="s">
        <v>13</v>
      </c>
      <c r="I154" t="s">
        <v>327</v>
      </c>
      <c r="J154" t="s">
        <v>12</v>
      </c>
      <c r="K154" s="3">
        <v>8</v>
      </c>
      <c r="L154" t="s">
        <v>13</v>
      </c>
    </row>
    <row r="155" spans="1:12">
      <c r="A155" t="s">
        <v>345</v>
      </c>
      <c r="B155" t="s">
        <v>12</v>
      </c>
      <c r="C155" s="3">
        <v>8</v>
      </c>
      <c r="D155" t="s">
        <v>13</v>
      </c>
      <c r="I155" t="s">
        <v>328</v>
      </c>
      <c r="J155" t="s">
        <v>15</v>
      </c>
      <c r="K155" s="3">
        <v>1</v>
      </c>
      <c r="L155" t="s">
        <v>13</v>
      </c>
    </row>
    <row r="156" spans="1:12">
      <c r="A156" t="s">
        <v>344</v>
      </c>
      <c r="B156" t="s">
        <v>15</v>
      </c>
      <c r="C156" s="3">
        <v>1</v>
      </c>
      <c r="D156" t="s">
        <v>13</v>
      </c>
      <c r="I156" t="s">
        <v>339</v>
      </c>
      <c r="J156" t="s">
        <v>15</v>
      </c>
      <c r="K156" s="3">
        <v>1</v>
      </c>
      <c r="L156" t="s">
        <v>13</v>
      </c>
    </row>
    <row r="157" spans="1:12">
      <c r="A157" t="s">
        <v>369</v>
      </c>
      <c r="B157" t="s">
        <v>15</v>
      </c>
      <c r="C157" s="3">
        <v>1</v>
      </c>
      <c r="D157" t="s">
        <v>13</v>
      </c>
      <c r="I157" t="s">
        <v>330</v>
      </c>
      <c r="J157" t="s">
        <v>15</v>
      </c>
      <c r="K157" s="3">
        <v>1</v>
      </c>
      <c r="L157" t="s">
        <v>13</v>
      </c>
    </row>
    <row r="158" spans="1:12">
      <c r="A158" t="s">
        <v>362</v>
      </c>
      <c r="B158" t="s">
        <v>15</v>
      </c>
      <c r="C158" s="3">
        <v>1</v>
      </c>
      <c r="D158" t="s">
        <v>13</v>
      </c>
      <c r="I158" t="s">
        <v>331</v>
      </c>
      <c r="J158" t="s">
        <v>15</v>
      </c>
      <c r="K158" s="3">
        <v>1</v>
      </c>
      <c r="L158" t="s">
        <v>13</v>
      </c>
    </row>
    <row r="159" spans="1:12">
      <c r="A159" t="s">
        <v>363</v>
      </c>
      <c r="B159" t="s">
        <v>15</v>
      </c>
      <c r="C159" s="3">
        <v>1</v>
      </c>
      <c r="D159" t="s">
        <v>13</v>
      </c>
      <c r="I159" t="s">
        <v>332</v>
      </c>
      <c r="J159" t="s">
        <v>10</v>
      </c>
      <c r="K159" s="3">
        <v>4</v>
      </c>
      <c r="L159" t="s">
        <v>13</v>
      </c>
    </row>
    <row r="160" spans="1:12">
      <c r="A160" t="s">
        <v>329</v>
      </c>
      <c r="B160" t="s">
        <v>15</v>
      </c>
      <c r="C160" s="3">
        <v>1</v>
      </c>
      <c r="D160" t="s">
        <v>13</v>
      </c>
      <c r="I160" t="s">
        <v>334</v>
      </c>
      <c r="J160" t="s">
        <v>18</v>
      </c>
      <c r="K160" s="3">
        <v>1</v>
      </c>
      <c r="L160" t="s">
        <v>5</v>
      </c>
    </row>
    <row r="161" spans="1:12">
      <c r="A161" t="s">
        <v>330</v>
      </c>
      <c r="B161" t="s">
        <v>15</v>
      </c>
      <c r="C161" s="3">
        <v>1</v>
      </c>
      <c r="D161" t="s">
        <v>13</v>
      </c>
      <c r="I161" t="s">
        <v>335</v>
      </c>
      <c r="J161" t="s">
        <v>15</v>
      </c>
      <c r="K161" s="3">
        <v>1</v>
      </c>
      <c r="L161" t="s">
        <v>13</v>
      </c>
    </row>
    <row r="162" spans="1:12">
      <c r="A162" t="s">
        <v>364</v>
      </c>
      <c r="B162" t="s">
        <v>15</v>
      </c>
      <c r="C162" s="3">
        <v>1</v>
      </c>
      <c r="D162" t="s">
        <v>13</v>
      </c>
      <c r="I162" t="s">
        <v>336</v>
      </c>
      <c r="J162" t="s">
        <v>15</v>
      </c>
      <c r="K162" s="3">
        <v>1</v>
      </c>
      <c r="L162" t="s">
        <v>13</v>
      </c>
    </row>
    <row r="163" spans="1:12">
      <c r="A163" t="s">
        <v>365</v>
      </c>
      <c r="B163" t="s">
        <v>15</v>
      </c>
      <c r="C163" s="3">
        <v>1</v>
      </c>
      <c r="D163" t="s">
        <v>13</v>
      </c>
      <c r="I163" t="s">
        <v>337</v>
      </c>
      <c r="J163" t="s">
        <v>15</v>
      </c>
      <c r="K163" s="3">
        <v>1</v>
      </c>
      <c r="L163" t="s">
        <v>13</v>
      </c>
    </row>
    <row r="164" spans="1:12">
      <c r="A164" t="s">
        <v>366</v>
      </c>
      <c r="B164" t="s">
        <v>10</v>
      </c>
      <c r="C164" s="3">
        <v>4</v>
      </c>
      <c r="D164" t="s">
        <v>13</v>
      </c>
    </row>
    <row r="165" spans="1:12">
      <c r="A165" t="s">
        <v>334</v>
      </c>
      <c r="B165" t="s">
        <v>18</v>
      </c>
      <c r="C165" s="3">
        <v>1</v>
      </c>
      <c r="D165" t="s">
        <v>5</v>
      </c>
    </row>
    <row r="166" spans="1:12">
      <c r="A166" t="s">
        <v>335</v>
      </c>
      <c r="B166" t="s">
        <v>15</v>
      </c>
      <c r="C166" s="3">
        <v>1</v>
      </c>
      <c r="D166" t="s">
        <v>13</v>
      </c>
    </row>
    <row r="167" spans="1:12">
      <c r="A167" t="s">
        <v>337</v>
      </c>
      <c r="B167" t="s">
        <v>15</v>
      </c>
      <c r="C167" s="3">
        <v>1</v>
      </c>
      <c r="D167" t="s">
        <v>13</v>
      </c>
      <c r="I167" s="18" t="s">
        <v>341</v>
      </c>
    </row>
    <row r="170" spans="1:12">
      <c r="A170" s="18" t="s">
        <v>367</v>
      </c>
    </row>
  </sheetData>
  <sortState xmlns:xlrd2="http://schemas.microsoft.com/office/spreadsheetml/2017/richdata2" ref="Q126:T136">
    <sortCondition ref="Q126:Q136"/>
  </sortState>
  <mergeCells count="10">
    <mergeCell ref="I2:N2"/>
    <mergeCell ref="Q2:V2"/>
    <mergeCell ref="A84:D84"/>
    <mergeCell ref="A94:D94"/>
    <mergeCell ref="A117:D117"/>
    <mergeCell ref="A2:F2"/>
    <mergeCell ref="Q94:T94"/>
    <mergeCell ref="I94:L94"/>
    <mergeCell ref="I117:L117"/>
    <mergeCell ref="Q117:T117"/>
  </mergeCells>
  <hyperlinks>
    <hyperlink ref="I167" r:id="rId1" xr:uid="{00000000-0004-0000-0200-000000000000}"/>
    <hyperlink ref="A170" r:id="rId2" xr:uid="{00000000-0004-0000-02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Estimating Tool Instructions</vt:lpstr>
      <vt:lpstr>Livestock Budget (Main)</vt:lpstr>
      <vt:lpstr>Financial Ratios</vt:lpstr>
      <vt:lpstr>Chart Data</vt:lpstr>
      <vt:lpstr>Charts</vt:lpstr>
      <vt:lpstr>Optimization</vt:lpstr>
      <vt:lpstr>Chemical Master List</vt:lpstr>
      <vt:lpstr>Chemicals</vt:lpstr>
      <vt:lpstr>Foliars</vt:lpstr>
      <vt:lpstr>Fungicides</vt:lpstr>
      <vt:lpstr>'Estimating Tool Instructions'!Print_Area</vt:lpstr>
      <vt:lpstr>'Livestock Budget (Main)'!Print_Area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LaPorte, Jonathan P.</dc:creator>
  <cp:lastModifiedBy>LaPorte, Jonathan</cp:lastModifiedBy>
  <cp:lastPrinted>2021-08-17T23:30:52Z</cp:lastPrinted>
  <dcterms:created xsi:type="dcterms:W3CDTF">2018-03-23T14:51:03Z</dcterms:created>
  <dcterms:modified xsi:type="dcterms:W3CDTF">2024-01-23T01:21:28Z</dcterms:modified>
</cp:coreProperties>
</file>